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Orcamentaria" sheetId="1" r:id="rId1"/>
    <sheet name="Cronograma Físico Financeiro" sheetId="2" state="hidden" r:id="rId2"/>
    <sheet name="Memória de cálculo" sheetId="3" r:id="rId3"/>
    <sheet name="Critério de medições" sheetId="4" r:id="rId4"/>
  </sheets>
  <definedNames>
    <definedName name="_xlnm.Print_Area" localSheetId="3">'Critério de medições'!$A$1:$D$223</definedName>
    <definedName name="_xlnm.Print_Area" localSheetId="1">'Cronograma Físico Financeiro'!$A$1:$Q$50</definedName>
    <definedName name="_xlnm.Print_Titles" localSheetId="1">('Cronograma Físico Financeiro'!$A:$D,'Cronograma Físico Financeiro'!$1:$9)</definedName>
    <definedName name="_xlnm.Print_Area" localSheetId="2">'Memória de cálculo'!$A$1:$D$178</definedName>
    <definedName name="_xlnm.Print_Area" localSheetId="0">'Planilha Orcamentaria'!$A$1:$H$180</definedName>
  </definedNames>
  <calcPr fullCalcOnLoad="1"/>
</workbook>
</file>

<file path=xl/sharedStrings.xml><?xml version="1.0" encoding="utf-8"?>
<sst xmlns="http://schemas.openxmlformats.org/spreadsheetml/2006/main" count="713" uniqueCount="309">
  <si>
    <r>
      <rPr>
        <b/>
        <sz val="34"/>
        <rFont val="Arial"/>
        <family val="2"/>
      </rPr>
      <t xml:space="preserve">Município de Espírito Santo do Pinhal
</t>
    </r>
    <r>
      <rPr>
        <b/>
        <sz val="18"/>
        <rFont val="Arial"/>
        <family val="2"/>
      </rPr>
      <t>"Fazendo de um lugar bom cada vez melhor"</t>
    </r>
  </si>
  <si>
    <t>PLANILHA ORÇAMENTÁRIA DE CUSTOS</t>
  </si>
  <si>
    <t>INSTITUIÇÃO: PREFEITURA MUNICIPAL DE ESPÍRITO SANTO DO PINHAL</t>
  </si>
  <si>
    <t>FOLHA Nº: 01/01</t>
  </si>
  <si>
    <t>OBRA:  REVITALIZAÇÃO DA VICINAL MUNICIPAL ALBERTO BARTHOLOMEI</t>
  </si>
  <si>
    <t>DATA: MAIO / 2018</t>
  </si>
  <si>
    <t>LOCAL: ESP-020 VICINAL MUNICIPAL ALBERTO BARTHOLOMEI, ESPÍRITO SANTO DO PINHAL - SP</t>
  </si>
  <si>
    <t xml:space="preserve">FORMA DE EXECUÇÃO: </t>
  </si>
  <si>
    <t xml:space="preserve">FONTES: CPOS 1.72 SEM DESONERAÇÃO </t>
  </si>
  <si>
    <t>(    )</t>
  </si>
  <si>
    <t>ADMINISTRAÇÃO DIRETA</t>
  </si>
  <si>
    <t>( X )</t>
  </si>
  <si>
    <t>ADMINISTRAÇÃO INDIRETA</t>
  </si>
  <si>
    <t>PRAZO DE EXECUÇÃO: 12 Meses</t>
  </si>
  <si>
    <t>Composição do BDI sugerida</t>
  </si>
  <si>
    <t>Intervalos admissíveis sem justificativa</t>
  </si>
  <si>
    <t>Composição adotada</t>
  </si>
  <si>
    <t>BDI  Proposto:</t>
  </si>
  <si>
    <t>Administração Central (AC)</t>
  </si>
  <si>
    <t>De 3,80 % até 4,67%</t>
  </si>
  <si>
    <t>Lucro (L)</t>
  </si>
  <si>
    <t>De 6,64 % até 8,69%</t>
  </si>
  <si>
    <t>Despesas Financeiras (DF)</t>
  </si>
  <si>
    <t>De 1,02 % até 1,21%</t>
  </si>
  <si>
    <t>Seguros (S)</t>
  </si>
  <si>
    <t>De 0,32 % até 0,74%</t>
  </si>
  <si>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 Composição do BDI, intervalos admissíveis e Fórmula de Cálculo nos termos do Acórdão 2622/2013 do TCU.</t>
    </r>
  </si>
  <si>
    <t>Garantias (G)</t>
  </si>
  <si>
    <t xml:space="preserve">Riscos (R) </t>
  </si>
  <si>
    <t>De 0,50 % até 0,97%</t>
  </si>
  <si>
    <t>Tributos (I)</t>
  </si>
  <si>
    <t>De 4,65 % até 6,15%</t>
  </si>
  <si>
    <t>ITEM</t>
  </si>
  <si>
    <t>FONTE</t>
  </si>
  <si>
    <t>CÓDIGO</t>
  </si>
  <si>
    <t>DESCRIÇÃO</t>
  </si>
  <si>
    <t>UNIDADE</t>
  </si>
  <si>
    <t xml:space="preserve">PREÇO UNITÁRIO </t>
  </si>
  <si>
    <t>QUANTIDADE</t>
  </si>
  <si>
    <t>PREÇO TOTAL</t>
  </si>
  <si>
    <t>TRECHO 1</t>
  </si>
  <si>
    <t>1.1</t>
  </si>
  <si>
    <t>SERVIÇOS PRELIMINARES</t>
  </si>
  <si>
    <t>1.1.1</t>
  </si>
  <si>
    <t>CPOS</t>
  </si>
  <si>
    <t>02.08.020</t>
  </si>
  <si>
    <t>Placa de identificação para obra</t>
  </si>
  <si>
    <t>M²</t>
  </si>
  <si>
    <t>1.1.2</t>
  </si>
  <si>
    <t>02.09.030</t>
  </si>
  <si>
    <t>Limpeza manual do terreno, inclusive troncos até 5 cm de diâmetro, com caminhão à disposição, dentro da obra, até o raio de 1,0 km</t>
  </si>
  <si>
    <t>1.1.3</t>
  </si>
  <si>
    <t>02.10.060</t>
  </si>
  <si>
    <t>Locação de vias, calçadas, tanques e lagoas</t>
  </si>
  <si>
    <t>m²</t>
  </si>
  <si>
    <t>1.1.4</t>
  </si>
  <si>
    <t>03.07.010</t>
  </si>
  <si>
    <t>Demolição (levantamento) mecanizada de pavimento asfáltico, inclusive carregamento, transporte até 1,0 quilômetro e descarregamento</t>
  </si>
  <si>
    <t>1.1.5</t>
  </si>
  <si>
    <t>03.01.260</t>
  </si>
  <si>
    <t>Demolição mecanizada de sarjeta ou sarjetão, inclusive fragmentação, carregamento, transporte até 1,0 quilômetro e descarregamento</t>
  </si>
  <si>
    <t>m³</t>
  </si>
  <si>
    <t>1.6</t>
  </si>
  <si>
    <t>1.7</t>
  </si>
  <si>
    <t>TOTAL DO ITEM</t>
  </si>
  <si>
    <t>1.2</t>
  </si>
  <si>
    <t>DRENAGEM</t>
  </si>
  <si>
    <t>1.2.1</t>
  </si>
  <si>
    <t>07.02.020</t>
  </si>
  <si>
    <t>Escavação mecanizada de valas ou cavas com profundidade de até 2,00 m</t>
  </si>
  <si>
    <t>1.2.2</t>
  </si>
  <si>
    <t>05.10.023</t>
  </si>
  <si>
    <t>Transporte de solo de 1ª e 2ª categoria por caminhão para distâncias superiores ao 5° km até o 10° km</t>
  </si>
  <si>
    <t>1.2.3</t>
  </si>
  <si>
    <t>05.10.010</t>
  </si>
  <si>
    <t>Carregamento mecanizado de solo de 1ª e 2ª categoria</t>
  </si>
  <si>
    <t>1.2.4</t>
  </si>
  <si>
    <t>07.10.020</t>
  </si>
  <si>
    <t>Espalhamento de solo em bota-fora com compactação sem controle</t>
  </si>
  <si>
    <t>1.2.5</t>
  </si>
  <si>
    <t>08.05.190</t>
  </si>
  <si>
    <t>Manta geotêxtil com resistência à tração longitudinal de 16kN/m e transversal de 14kN/m</t>
  </si>
  <si>
    <t>1.2.6</t>
  </si>
  <si>
    <t>08.05.100</t>
  </si>
  <si>
    <t>Dreno com pedra britada</t>
  </si>
  <si>
    <t>1.2.7</t>
  </si>
  <si>
    <t>46.13.026</t>
  </si>
  <si>
    <t>Tubo em polietileno de alta densidade corrugado perfurado, DN= 6´, inclusive conexões</t>
  </si>
  <si>
    <t>m</t>
  </si>
  <si>
    <t>1.2.8</t>
  </si>
  <si>
    <t>46.12.020</t>
  </si>
  <si>
    <t>Tubo de concreto (PS-1), DN= 400mm</t>
  </si>
  <si>
    <t>1.2.9</t>
  </si>
  <si>
    <t>46.12.040</t>
  </si>
  <si>
    <t>Tubo de concreto (PS-1), DN= 600mm</t>
  </si>
  <si>
    <t>1.2.10</t>
  </si>
  <si>
    <t>07.11.020</t>
  </si>
  <si>
    <t>Reaterro compactado mecanizado de vala ou cava com compactador</t>
  </si>
  <si>
    <t>1.2.11</t>
  </si>
  <si>
    <t>11.18.040</t>
  </si>
  <si>
    <t>Lastro de pedra britada</t>
  </si>
  <si>
    <t>1.2.12</t>
  </si>
  <si>
    <t>49.12.010</t>
  </si>
  <si>
    <t>Boca de lobo simples tipo PMSP com tampa de concreto</t>
  </si>
  <si>
    <t>un</t>
  </si>
  <si>
    <t>1.2.13</t>
  </si>
  <si>
    <t>54.06.160</t>
  </si>
  <si>
    <t>Sarjeta ou sarjetão moldado no local, tipo PMSP em concreto com fck 20 MPa</t>
  </si>
  <si>
    <t>1.2.14</t>
  </si>
  <si>
    <t>49.12.110</t>
  </si>
  <si>
    <t>Poço de visita de 1,60 x 1,60 x 1,60 m - tipo PMSP</t>
  </si>
  <si>
    <t>1.2.15</t>
  </si>
  <si>
    <t>49.06.420</t>
  </si>
  <si>
    <t>Tampão em ferro fundido de Ø 600 mm, classe 400 (ruptura&gt; 400 kN)</t>
  </si>
  <si>
    <t>1.2.16</t>
  </si>
  <si>
    <t>07.05.010</t>
  </si>
  <si>
    <t>Escavação e carga mecanizada em solo brejoso ou turfa</t>
  </si>
  <si>
    <t>1.3</t>
  </si>
  <si>
    <t>PAVIMENTAÇÃO</t>
  </si>
  <si>
    <t>1.3.1</t>
  </si>
  <si>
    <t>54.03.240</t>
  </si>
  <si>
    <t>Imprimação betuminosa impermeabilizante</t>
  </si>
  <si>
    <t>1.3.2</t>
  </si>
  <si>
    <t>54.03.210</t>
  </si>
  <si>
    <t>Camada de rolamento em concreto betuminoso usinado quente - CBUQ</t>
  </si>
  <si>
    <t>1.3.3</t>
  </si>
  <si>
    <t>54.03.230</t>
  </si>
  <si>
    <t>Imprimação betuminosa ligante</t>
  </si>
  <si>
    <t>1.3.4</t>
  </si>
  <si>
    <t>54.01.400</t>
  </si>
  <si>
    <t>Abertura de caixa até 25 cm, inclui escavação, compactação, transporte e preparo do sub-leito</t>
  </si>
  <si>
    <t>1.3.5</t>
  </si>
  <si>
    <t>54.01.210</t>
  </si>
  <si>
    <t>Base de brita graduada</t>
  </si>
  <si>
    <t>3.6</t>
  </si>
  <si>
    <t>3.7</t>
  </si>
  <si>
    <t>3.8</t>
  </si>
  <si>
    <t>3.9</t>
  </si>
  <si>
    <t>3.10</t>
  </si>
  <si>
    <t>3.11</t>
  </si>
  <si>
    <t>3.12</t>
  </si>
  <si>
    <t>SUB TOTAL TRECHO 1</t>
  </si>
  <si>
    <t>TRECHO 2</t>
  </si>
  <si>
    <t>2.1</t>
  </si>
  <si>
    <t>2.1.1</t>
  </si>
  <si>
    <t>2.1.2</t>
  </si>
  <si>
    <t>2.1.3</t>
  </si>
  <si>
    <t>2.1.4</t>
  </si>
  <si>
    <t>2.1.5</t>
  </si>
  <si>
    <t>2.1.6</t>
  </si>
  <si>
    <t>1.9</t>
  </si>
  <si>
    <t>1.12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</si>
  <si>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</si>
  <si>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</si>
  <si>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</si>
  <si>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</si>
  <si>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</si>
  <si>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</si>
  <si>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</si>
  <si>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</si>
  <si>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</si>
  <si>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</si>
  <si>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</si>
  <si>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</si>
  <si>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</si>
  <si>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</si>
  <si>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</t>
  </si>
  <si>
    <t>2.3.1</t>
  </si>
  <si>
    <t>54.01.410</t>
  </si>
  <si>
    <t>Varrição de pavimento para recapeamento</t>
  </si>
  <si>
    <t>2.3.2</t>
  </si>
  <si>
    <t>2.3.3</t>
  </si>
  <si>
    <t>2.3.4</t>
  </si>
  <si>
    <t>54.03.200</t>
  </si>
  <si>
    <t>Concreto asfáltico usinado a quente - Blinder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</si>
  <si>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</si>
  <si>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</si>
  <si>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</si>
  <si>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</si>
  <si>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</si>
  <si>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</si>
  <si>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</si>
  <si>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</si>
  <si>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2.4</t>
  </si>
  <si>
    <t>SINALIZAÇÃO</t>
  </si>
  <si>
    <t>2.4.1</t>
  </si>
  <si>
    <t>97.04.010</t>
  </si>
  <si>
    <t>Sinalização horizontal com tinta vinílica ou acrílica</t>
  </si>
  <si>
    <t>2.4.2</t>
  </si>
  <si>
    <t>DER/SP</t>
  </si>
  <si>
    <t xml:space="preserve">37.05.10.01 </t>
  </si>
  <si>
    <t>TACHA REFLETIVA MONODIRECIONAL TIPO III OU IV ABNT (VIDRO OU PRISMATICA)</t>
  </si>
  <si>
    <t>UN.</t>
  </si>
  <si>
    <t>2.4.3</t>
  </si>
  <si>
    <t xml:space="preserve">37.05.11.01 </t>
  </si>
  <si>
    <t xml:space="preserve">TACHA REFLETIVA BIDIRECIONAL TIPO III OU ABNT (VIDRO OU PRISMATICA) 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</si>
  <si>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</si>
  <si>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</si>
  <si>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</si>
  <si>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</si>
  <si>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</si>
  <si>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</si>
  <si>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</si>
  <si>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</si>
  <si>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SUB TOTAL TRECHO 2</t>
  </si>
  <si>
    <t>TOTAL DOS TRECHOS 1 E 2</t>
  </si>
  <si>
    <t>BDI - 23,02%</t>
  </si>
  <si>
    <t>TOTAL GERAL</t>
  </si>
  <si>
    <t>ESPÍRITO SANTO DO PINHAL, 02 DE MAIO DE 2018</t>
  </si>
  <si>
    <t>AUTOR DO PROJETO</t>
  </si>
  <si>
    <t>KELVIN W. B. FRANCO</t>
  </si>
  <si>
    <t>ENGº CIVIL CREA SP 5069445519</t>
  </si>
  <si>
    <t>PREFEITO MUNICIPAL DE ESPÍRITO SANTO DO PINHAL</t>
  </si>
  <si>
    <t>SERGIO DEL BIANCHI JUNIOR</t>
  </si>
  <si>
    <t>CGC: 45.739.083/0001–73</t>
  </si>
  <si>
    <r>
      <rPr>
        <b/>
        <sz val="40"/>
        <rFont val="Arial"/>
        <family val="2"/>
      </rPr>
      <t xml:space="preserve">Município de Espírito Santo do Pinhal
</t>
    </r>
    <r>
      <rPr>
        <b/>
        <sz val="20"/>
        <rFont val="Arial"/>
        <family val="2"/>
      </rPr>
      <t>"Fazendo de um lugar bom cada vez melhor"</t>
    </r>
  </si>
  <si>
    <t>CRONOGRAMA FÍSICO - FINANCEIRO</t>
  </si>
  <si>
    <t>Item</t>
  </si>
  <si>
    <t>Discriminação</t>
  </si>
  <si>
    <t>Valor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</si>
  <si>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</si>
  <si>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</si>
  <si>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</si>
  <si>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</si>
  <si>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</si>
  <si>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</si>
  <si>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</si>
  <si>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</si>
  <si>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</si>
  <si>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</si>
  <si>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</si>
  <si>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</si>
  <si>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</si>
  <si>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</si>
  <si>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 xml:space="preserve">Total  </t>
  </si>
  <si>
    <r>
      <rPr>
        <b/>
        <sz val="20"/>
        <rFont val="Arial"/>
        <family val="2"/>
      </rPr>
      <t xml:space="preserve">Município de Espírito Santo do Pinhal
</t>
    </r>
    <r>
      <rPr>
        <b/>
        <sz val="14"/>
        <rFont val="Arial"/>
        <family val="2"/>
      </rPr>
      <t>"Fazendo de um lugar bom cada vez melhor"</t>
    </r>
  </si>
  <si>
    <t>MEMÓRIA DE CÁLCULO</t>
  </si>
  <si>
    <t>3,00 x 2,00m = 6,00m²</t>
  </si>
  <si>
    <t>317,84m de extensão x 2 lados da estrada x 3,00m de largura média = 1.907,04</t>
  </si>
  <si>
    <t>2.156,37M² de Pavimentação</t>
  </si>
  <si>
    <t>2.156,37M² de pavimento a demolir</t>
  </si>
  <si>
    <t>160,57m de sarjeta x 1,20m de largura média x 0,10m de espessura = 19,27m³</t>
  </si>
  <si>
    <t>1645,25m2 de pavimentação</t>
  </si>
  <si>
    <t>(30,38m x 0,80m x 1,40m de altura) das valas de tubo de 40cm + (132,75m  x 1,20m x 1,40m de altura) das valas de tubo de 60cm + (262,92m x 0,80m x 0,80m) das valas para drenagem = 415,59m³</t>
  </si>
  <si>
    <t>(0,20 x 0,20 x 3,1415 x 30,38m) dos volumes do tubo de 40cm + (0,30m  x 0,30m x 3,1415 x 132,75m) dos volumes do tubo de 60cm + (262,92m x 0,80m x 0,80m) das valas para drenagem = 209,62m³</t>
  </si>
  <si>
    <t>0,80m x 4 lados x 262,92m de extensão = 841,34m²</t>
  </si>
  <si>
    <t>0,80m x 0,80x 262,92m de extensão = 168,27m³</t>
  </si>
  <si>
    <t>262,92m de extensão</t>
  </si>
  <si>
    <t>30,38m de extensão</t>
  </si>
  <si>
    <t>132,75m de extensão</t>
  </si>
  <si>
    <t>415,59m³ de escavação - 209,62m³ de bota fora = 205,97m³</t>
  </si>
  <si>
    <t>((0,80m x 30,38)+(1,2 x 132,75))x 0,10m de espessura + ((262,92+194,64) x 0,60m de largura x 0,05m de espessura) = 53,96m³</t>
  </si>
  <si>
    <t>5 unidades</t>
  </si>
  <si>
    <t>((262,92+194,64) x 0,60m de largura x 0,10m de espessura) = 27,45m³</t>
  </si>
  <si>
    <t>2 unidades</t>
  </si>
  <si>
    <t>100,00m de extensão x 2,00m de largura média x 1,00m de altura = 200,00m³</t>
  </si>
  <si>
    <t>2156,37m² de pavimentação</t>
  </si>
  <si>
    <t>2156,37m² de pavimentação x 0,05m de espessura = 107,82³</t>
  </si>
  <si>
    <t>2156,37m² de pavimentação x 0,15m de espessura = 323,46m³</t>
  </si>
  <si>
    <t>251,67m de extensão x 2 lados da estrada x 3,00m de largura média = 1510,02</t>
  </si>
  <si>
    <t>206,70m2 de aterro x 1,50m de altura = 310,05m³</t>
  </si>
  <si>
    <t>(15,64m x 0,80m x 1,40m de altura) das valas de tubo de 40cm + (46,55m  x 1,20m x 1,40m de altura) das valas de tubo de 60cm + (176,83m x 0,80m x 0,80m) das valas para drenagem = 203,89m³</t>
  </si>
  <si>
    <t>(0,20 x 0,20 x 3,1415 x 15,64m) dos volumes do tubo de 40cm + (0,30m  x 0,30m x 3,1415 x 46,55m) dos volumes do tubo de 60cm + (176,83m x 0,80m x 0,80m) das valas para drenagem = 128,30m³</t>
  </si>
  <si>
    <t>0,80m x 4 lados x 176,83m de extensão = 565,86m²</t>
  </si>
  <si>
    <t>0,80m x 0,80x 176,83m de extensão = 113,17m²</t>
  </si>
  <si>
    <t>176,83m de extensão</t>
  </si>
  <si>
    <t>15,64m de extensão</t>
  </si>
  <si>
    <t>46,55m de extensão</t>
  </si>
  <si>
    <t>203,89m³ de escavação - 128,30m³ de bota fora = 75,59m³</t>
  </si>
  <si>
    <t>((0,80m x 15,64)+(1,2 x 46,55))x 0,10m de espessura + ((176,83+125,37) x 0,60m de largura x 0,05m de espessura) = 27,16m³</t>
  </si>
  <si>
    <t>4 unidades</t>
  </si>
  <si>
    <t>((176,83+125,37) x 0,60m de largura x 0,10m de espessura) = 18,13m³</t>
  </si>
  <si>
    <t>1645,25m² de pavimentação</t>
  </si>
  <si>
    <t>1645,25m² de pavimentação x 0,03m de espessura = 49,36m³</t>
  </si>
  <si>
    <t>1645,25m² de pintura x 2 aplicações = 3.290,50m²</t>
  </si>
  <si>
    <t>251,67m de extensão x 4 faixas x 0,10m de espessura por faixa = 100,67m²</t>
  </si>
  <si>
    <t>251,67m / 1 tacha para cada 8,00m x 2 lados = 64 tachas</t>
  </si>
  <si>
    <t>251,67m / 1 tacha para cada 8,00m x 1 tacha central = 32 tachas</t>
  </si>
  <si>
    <t>CRITÉRIO DE MEDIÇÕES</t>
  </si>
  <si>
    <t>1) Será medido por área de placa executada (m²).
2) O item remunera o fornecimento de materiais, acessórios para fixação e a mão de obra
necessária para instalação de placa para identificação da obra, englobando os módulos
referentes às placas do Governo do Estado de São Paulo, da empresa Gerenciadora, e do
cronograma da obra, constituída por: chapa em aço galvanizado nº16 ou nº18, com tratamento
anticorrosivo resistente às intempéries; Fundo em compensado de madeira, espessura de
12 mm; requadro e estrutura em madeira; Marcas, logomarcas, assinaturas e título da obra,
conforme especificações do Manual de Padronização de Assinaturas do Governo do Estado de
São Paulo e da empresa Gerenciadora; Pontaletes de “Erisma uncinatum” (conhecido como
Quarubarana ou Cedrinho), ou “Qualea spp” (conhecida como Cambará), de 3" x 3". Não
remunera as placas dos fornecedores.</t>
  </si>
  <si>
    <t>1) Será medido pela área real do terreno, onde ocorrer a limpeza manual de vegetação (m²).
2) O item remunera o fornecimento de caminhão basculante, a mão de obra necessária e
ferramentas auxiliares para a execução dos serviços executados manualmente com auxílio de
ferramental apropriado para a roçada, derrubada de árvores e arbustos, destocamento,
fragmentação de galhos e troncos, empilhamento e transporte, abrangendo: a remoção de
vegetação, árvores e arbustos com diâmetro do tronco até 5 cm, medidos na altura de 1,00 m do
solo, capim. etc.; arrancamento e remoção de tocos, raízes e troncos; raspagem manual da
camada de solo vegetal na espessura mínima de 15 cm; carga manual; e o transporte, interno na
obra, num raio de um quilômetro.</t>
  </si>
  <si>
    <t>1) Será medido pela área de vias, calçadas, tanques e lagoas locadas, nas dimensões indicadas em
projeto aprovado pela contratante e/ou Fiscalização (m²).
2) O item remunera o fornecimento de veículo para locomoção, materiais, mão de obra qualificada
e equipamentos necessários para execução de serviços de locação de vias, calçadas, tanque e
lagoas, com pontaletes de 3" x 3" em madeira “Erisma uncinatum” (conhecido como
Quarubarana ou Cedrinho), ou “Qualea spp” (conhecida como Cambará).</t>
  </si>
  <si>
    <t>1) Será medido por área real de pavimento ou piso demolido, medida no projeto, ou conforme
levantamento cadastral, ou aferida antes da demolição (m²).
2) O item remunera o fornecimento da mão de obra necessária e dos equipamentos adequados para
a execução dos serviços de: desmonte, demolição e fragmentação de pavimentação asfáltica,
inclusive a base e a sub-base, mecanizados; a carga mecanizada; o transporte com caminhão,
até 1,0 (um) quilômetro; o descarregamento; a seleção e a acomodação manual do entulho em
lotes. Normas técnicas: NBR 15112, NBR 15113 e NBR 15114.</t>
  </si>
  <si>
    <t>1) Será medido por área real de pavimento asfáltico, medida no projeto, ou conforme
levantamento cadastral, ou aferida antes da demolição (m²).
2) O item remunera o fornecimento da mão de obra necessária e dos equipamentos adequados para
a execução dos serviços de: desmonte, demolição e fragmentação de sarjetas ou sarjetões em
concreto simples, inclusive sub-base, ou lastro, com rompedor pneumático (martelete); a carga
mecanizada; o transporte com caminhão, até 1,0 (um) quilômetro; o descarregamento; a seleção
e acomodação manual do entulho em lotes. Normas técnicas: NBR 15112, NBR 15113 e
NBR 15114.</t>
  </si>
  <si>
    <t>1) Será medido, pelo volume escavado, considerado na caixa, obedecendo às dimensões de valas
especificadas em projeto (m³).
2) O item remunera o fornecimento de equipamentos, materiais acessórios e mão de obra
necessária para a execução de valas com profundidade total até 2,00 m, englobando os serviços:
escavação mecanizada; nivelamento, acertos e acabamentos manuais e a acomodação feita
manualmente do material escavado ao longo da vala.</t>
  </si>
  <si>
    <t>1) Será medido pelo volume de solo, aferido na caixa, sendo a distância de transporte considerada
desde o local de carregamento até a unidade de destinação final, ou da jazida, até o local de
descarregamento, menos 1,0 quilômetro (m³).
2) O item remunera o tempo do veículo à disposição, para o carregamento, descarregamento e
manutenção; os serviços de: transporte, descarregamento, e o retorno do veículo descarregado,
para distâncias superiores a 5,0 quilômetros até 10,0 quilômetros. O serviço de transporte de
solos até unidade de destinação final deverá cumprir todas as exigências e determinações
previstas na legislação: Resolução nº 307, de 5 de julho de 2002, pelo Conselho Nacional do
Meio Ambiente (CONAMA). Estão inclusos todos os impostos legais e despesas necessárias
junto aos órgãos regulamentadores das atividades envolvidas. Não remunera os serviços de
espalhamento quando necessário. Normas técnicas: NBR 15112, NBR 15113 e NBR 15114.</t>
  </si>
  <si>
    <t>1) Será medido por volume de solo, aferido no caminhão (m³).
2) O item remunera o fornecimento de equipamentos, e a mão de obra necessária para a execução
dos serviços: carregamento e descarregamento mecanizado de solo de 1ª e 2ª categoria.</t>
  </si>
  <si>
    <t>1) Será medido pelo volume de solo compactado, considerado na caixa (m³).
2) O item remunera o fornecimento de equipamentos, materiais acessórios e mão de obra
necessários para a execução de aterro, em área de bota-fora, sem controle de compactação,
englobando os serviços: espalhamento do solo; homogeneização e compactação, sem controle
tecnológico; nivelamento, acertos e acabamentos manuais.</t>
  </si>
  <si>
    <t>1) Será medido pela área de manta instalada (m²).
2) O item remunera o fornecimento de manta geotêxtil com resistência à tração longitudinal de
16 KN/m e resistência à tração transversal de 14 KN/m. Remunera também materiais,
acessórios e a mão de obra necessária para instalação da manta. Referência comercial: Linha
Bidim RT ou equivalente.</t>
  </si>
  <si>
    <t>1) Será medido pelo volume acabado, nas dimensões indicadas em projeto aprovado pela
Contratante e/ou Fiscalização (m³).
2) O item remunera o fornecimento de pedra britada em números médios posto obra, o lançamento
e a mão de obra necessária para o espalhamento da pedra britada.</t>
  </si>
  <si>
    <t>1) Será medido por comprimento de tubulação instalada (m).
2) O item remunera o fornecimento e instalação de tubo-dreno flexível, inclusive conexões, com
diâmetro nominal de 6" (170 mm), diâmetro externo de 169,0 mm e diâmetro interno de
149,0 mm, em polietileno de alta densidade PEAD, corrugado perfurado, flexível, resistente a
agentes químicos e intempéries, para drenagem, referência Geotubo Kananet, fabricação
Kanaflex ou equivalente; não remunera os serviços de escavação.</t>
  </si>
  <si>
    <t>1) Será medido por comprimento de tubulação instalada (m).
2) O item remunera o fornecimento dos tubos de concreto simples classe PS-1, seção circular, com
juntas rígidas argamassadas, para redes de águas pluviais e líquidos não-agressivos, diâmetro
nominal de 400 mm; argamassa de cimento e areia, traço 1:3, para a junta; argamassa de cimento e areia, traço 1:1, com hidrófugo, para o capeamento externo da junta. Remunera
também a mão de obra necessária para a execução dos serviços: carregamento, assentamento,
alinhamento e nivelamento dos tubos; aplicação de juta ou estopa alcatroada na ponta do tubo;
encaixe da ponta do tubo, de forma centrada; execução e aplicação da argamassa na bolsa do
tubo; capeamento externo da junta com argamassa impermeabilizante, formando respaldo de
45º em relação à superfície do tubo, e o escoramento do tubo com solo proveniente da
escavação. Não remunera os serviços de escavação de valas, nem de execução de berço para o
assentamento. Norma técnica: NBR 8890.</t>
  </si>
  <si>
    <t>1) Será medido por comprimento de tubulação instalada (m).
2) O item remunera o fornecimento dos tubos de concreto simples classe PS-1, seção circular, com
juntas rígidas argamassadas, para redes de águas pluviais e líquidos não-agressivos, diâmetro
nominal de 600 mm; argamassa de cimento e areia, traço 1:3, para a junta; argamassa de
cimento e areia, traço 1:1, com hidrófugo, para o capeamento externo da junta; guindaste para o
içamento, levante e assentamento dos tubos nas valas. Remunera também a mão de obra
necessária para a execução dos serviços: alinhamento e nivelamento dos tubos; aplicação de
juta ou estopa alcatroada na ponta do tubo; encaixe da ponta do tubo, de forma centrada;
execução e aplicação da argamassa na bolsa do tubo; capeamento externo da junta com
argamassa impermeabilizante, formando respaldo de 45º em relação à superfície do tubo, e o
escoramento do tubo com solo proveniente da escavação. Não remunera os serviços de
escavação de valas, nem de execução de berço para o assentamento. Norma técnica: NBR 8890.</t>
  </si>
  <si>
    <t>1) Será medido pelo volume de reaterro, considerado na caixa (m³).
2) O item remunera o fornecimento de equipamentos, materiais acessórios e mão de obra
necessária para a execução de aterro de valas ou cavas, englobando os serviços: lançamento e
espalhamento manuais do solo; compactação, por meio de compactador; nivelamento, acertos e
acabamentos manuais. Não remunera o fornecimento de solo.</t>
  </si>
  <si>
    <t>1) Será medido pelo volume acabado, na espessura aproximada de 5 cm (m³):
a) Para escavação manual, será medido pela área do fundo de vala;
b) Para escavação mecanizada, será medido pelo limite.
2) O item remunera o fornecimento de pedra britada em números médios e a mão de obra
necessária para o apiloamento do terreno e execução do lastro.</t>
  </si>
  <si>
    <t>1) Será medida por unidade de boca de lobo executada (un).
2) O item remunera o fornecimento de materiais e mão de obra necessários para a execução da
boca de lobo simples, com altura até 1,20 m, padrão PMSP, constituída por: alvenaria de bloco
de concreto estrutural; argamassa graute; fundo em concreto armado; revestimento interno com
argamassa de cimento e areia traço 1:3, com uso de polímero impermeabilizante; cinta de
amarração superior para apoio da tampa; tampa de concreto para boca de lobo; guia tipo chapéu
para boca lobo; remunera também os serviços de escavação, escoramento da vala, reaterro e
disposição das sobras.</t>
  </si>
  <si>
    <t>1) Será medido pelo volume de sarjetas ou sarjetões executados, nas dimensões especificadas em
projeto (m³).
2) O item remunera o fornecimento, posto obra, de equipamentos, materiais e a mão de obra
necessária para a execução de sarjeta ou sarjetão, compreendendo os serviços: fornecimento de
concreto usinado com fck de 20 MPa, pedra britada nº2, inclusive perdas; carga, transporte até
o local de aplicação, descarga; apiloamento da superfície; lançamento da pedra britada e
regularização para a execução do lastro; fornecimento e instalação de formas: lançamento do
concreto, execução de acabamento com argamassa de cimento e areia, conforme a seção e
caimentos desejados. Remunera também os serviços de mobilização e desmobilização. Os
produtos florestais e / ou subprodutos florestais utilizados deverão atender aos procedimentos
de controle estabelecidos nos Decretos Estaduais 49.673 / 2005 e 49.674 / 2005.</t>
  </si>
  <si>
    <t>1) Será medido por unidade de poço executado (un).
2) O item remunera o fornecimento de materiais e mão de obra necessários para a execução do
poço de visita, de 1,60 x 1,60 x 1,60 m, padrão PMSP, constituída por: alvenaria de bloco de
concreto estrutural com revestimento em argamassa de cimento com areia média 1:5; fundo em
concreto armado e cinta de amarração superior para apoio de tampão em ferro fundido;
remunera também os equipamentos de apoio para a execução do poço de visita; serviços de
escavação, escoramento da vala, reaterro e disposição das sobras; não remunera o fornecimento
do tampão em ferro fundido.</t>
  </si>
  <si>
    <t>1) Será medido por unidade de tampão instalado (un).
2) O item remunera o fornecimento e a instalação de tampão circular em ferro fundido, com
diâmetro de 600 mm, classe D 400 (ruptura &gt; 400 kN), referências comerciais Afer, Cast Iron,
Alea comercial ou equivalente.</t>
  </si>
  <si>
    <t>1) Será medido pelo volume de corte, considerado na caixa (m³).
2) O item remunera o fornecimento de equipamentos, materiais acessórios e mão de obra
necessária para a execução de corte, em campo aberto, para solo brejoso ou turfa, englobando
os serviços: escavação e carga mecanizadas; transporte interno a obra, num raio de um
quilômetro; descarregamento para distâncias inferiores a um quilômetro; locação dos platôs e
taludes; nivelamento, acertos e acabamentos manuais. Não remunera a limpeza prévia com a
remoção das camadas de solos inservíveis.</t>
  </si>
  <si>
    <t>1) Será medido por área de superfície com aplicação de imprimação, nas dimensões especificadas
em projeto (m²).
2) O item remunera o fornecimento, posto obra, de equipamentos, materiais e mão de obra
necessários para a execução de imprimação betuminosa impermeabilizante, compreendendo os
serviços: fornecimento de asfalto diluído tipo CM-30, incluindo perdas; carga, transporte até o
local de aplicação; aplicação do asfalto formando camada betuminosa impermeabilizante.
Remunera também os serviços de mobilização e desmobilização.</t>
  </si>
  <si>
    <t>1) Será medido por volume de concreto betuminoso usinado a quente (CBUQ) acabado, nas
dimensões especificadas em projeto (m³).
2) O item remunera o fornecimento, posto obra, de equipamentos, materiais e mão de obra
necessários para a execução de camada de rolamento em concreto betuminoso usinado quente
tipo CBUQ, compreendendo os serviços: fornecimento de mistura homogênea a quente,
executada em usina de agregados e material betuminoso, incluindo perdas; carga, transporte até
o local de aplicação, descarga; execução de camada de concreto asfáltico, compactação e
acabamento final. Remunera também os serviços de mobilização e desmobilização.</t>
  </si>
  <si>
    <t>1) Será medido por área de superfície com aplicação de imprimação, nas dimensões especificadas
em projeto (m²).
2) O item remunera o fornecimento, posto obra, de equipamentos, materiais e mão de obra
necessários para a execução de imprimação betuminosa ligante, compreendendo os serviços:
fornecimento de emulsão betuminosa ligante tipo RR-1-C, incluindo perdas; carga, transporte
até o local de aplicação; aplicação da emulsão asfáltica formando camada betuminosa ligante.
Remunera também os serviços de mobilização e desmobilização.</t>
  </si>
  <si>
    <t>1) Será medido por área de superfície com abertura e preparo de caixa executado, nas dimensões
especificadas em projeto, com profundidade variável até 25 cm (m²).
2) O item remunera o fornecimento dos equipamentos e a mão de obra necessários para a
execução da abertura de caixa, compreendendo a escavação até 25 cm; remoção até o primeiro
quilômetro; o transporte do material de bota-fora, até 5km, além do primeiro quilômetro, a
execução do preparo do sub-leito compreendendo a regularização, escarificação e a
compactação de camada de 15 cm, abaixo dos 25 cm escavados; o fornecimento de terra, caso
não haja troca de solo, ou solo reforçado com aditivos químicos, brita, cal ou cimento. Entendese
por fornecimento de terra o material que foi escavado e, não transportado além do primeiro
quilômetro, seja utilizado para a regularização de caixa.</t>
  </si>
  <si>
    <t>1) Será medido por volume de sub-base, ou base acabada, nas dimensões especificadas em projeto
(m³).
2) O item remunera o fornecimento, posto obra, de equipamentos, materiais e mão de obra
necessários para a execução da sub-base ou base em brita graduada simples, compreendendo: o
fornecimento do material, usinagem, perdas, carga, transporte até o local de aplicação,
descarga, espalhamento, regularização, formas laterais, compactação e acabamento. Remunera
também os serviços de mobilização e desmobilização. Os produtos florestais e / ou subprodutos
florestais utilizados deverão atender aos procedimentos de controle estabelecidos nos Decretos
Estaduais 49.673/ 2005 e 49.674/ 2005.</t>
  </si>
  <si>
    <t>1) Será medido por área de placa executada (m²).
2) O item remunera o fornecimento de materiais, acessórios para fixação e a mão-de-obra
necessária para instalação de placa para identificação da obra, englobando os módulos
referentes às placas do Governo do Estado de São Paulo, da empresa Gerenciadora, e do
cronograma da obra, constituída por: chapa em aço galvanizado nº16 ou nº18, com tratamento
anticorrosivo resistente às intempéries; Fundo em compensado de madeira, espessura de
12 mm; requadro e estrutura em madeira; Marcas, logomarcas, assinaturas e título da obra,
conforme especificações do Manual de Padronização de Assinaturas do Governo do Estado de
São Paulo e da empresa Gerenciadora; Pontaletes de “Erisma uncinatum” (conhecido como
Quarubarana ou Cedrinho), ou “Qualea spp” (conhecida como Cambará), de 3" x 3". Não
remunera as placas dos fornecedores.</t>
  </si>
  <si>
    <t>1) Será medido por área real de varrição de pavimento executado (m²).
2) O item remunera mão de obra necessária para a execução de varrição de pavimento para
recapeamento.</t>
  </si>
  <si>
    <t>1) Será medido por volume de concreto asfáltico usinado a quente (Blinder) acabado, nas
dimensões especificadas em projeto (m³).
2) O item remunera o fornecimento, posto obra, de equipamentos, materiais e mão de obra
necessários para a execução de camada para base de pista de rolamento em concreto asfáltico
usinado a quente tipo Blinder, compreendendo os serviços: fornecimento de mistura
homogênea a quente, executada em usina de agregados e material betuminoso, incluindo
perdas; carga, transporte até o local de aplicação, descarga; execução de camada de concreto
asfáltico, compactação e acabamento. Remunera também os serviços de mobilização e
desmobilização.</t>
  </si>
  <si>
    <t>1) Será medido por área de pintura executada (m²).
2) O item remunera o fornecimento de materiais, mão de obra e equipamentos necessários para a
execução dos serviços de demarcação de pavimento com tinta a base de resinas vinílicas ou
acrílicas, refletorizada com microesferas de vidro.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</si>
</sst>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(* #,##0.00_);_(* \(#,##0.00\);_(* \-??_);_(@_)"/>
    <numFmt numFmtId="167" formatCode="_(&quot;R$ &quot;* #,##0.00_);_(&quot;R$ &quot;* \(#,##0.00\);_(&quot;R$ &quot;* \-??_);_(@_)"/>
    <numFmt numFmtId="168" formatCode="0.00"/>
    <numFmt numFmtId="169" formatCode="0.00%"/>
    <numFmt numFmtId="170" formatCode="#,##0.00"/>
    <numFmt numFmtId="171" formatCode="@"/>
    <numFmt numFmtId="172" formatCode="_-* #,##0.00_-;\-* #,##0.00_-;_-* \-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3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4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29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7" fontId="2" fillId="0" borderId="0" xfId="17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17" applyFont="1" applyFill="1" applyBorder="1" applyAlignment="1" applyProtection="1">
      <alignment horizontal="center" vertical="center"/>
      <protection/>
    </xf>
    <xf numFmtId="164" fontId="5" fillId="2" borderId="2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left" vertical="center" wrapText="1"/>
    </xf>
    <xf numFmtId="167" fontId="6" fillId="0" borderId="3" xfId="17" applyFont="1" applyFill="1" applyBorder="1" applyAlignment="1" applyProtection="1">
      <alignment horizontal="center" vertical="center"/>
      <protection/>
    </xf>
    <xf numFmtId="164" fontId="5" fillId="0" borderId="4" xfId="0" applyFont="1" applyFill="1" applyBorder="1" applyAlignment="1">
      <alignment horizontal="left" vertical="top"/>
    </xf>
    <xf numFmtId="164" fontId="6" fillId="0" borderId="5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left" vertical="center" wrapText="1"/>
    </xf>
    <xf numFmtId="167" fontId="6" fillId="0" borderId="6" xfId="17" applyFont="1" applyFill="1" applyBorder="1" applyAlignment="1" applyProtection="1">
      <alignment horizontal="center" vertical="center"/>
      <protection/>
    </xf>
    <xf numFmtId="164" fontId="6" fillId="0" borderId="7" xfId="0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horizontal="left" vertical="top"/>
    </xf>
    <xf numFmtId="164" fontId="6" fillId="0" borderId="9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left" vertical="center" wrapText="1"/>
    </xf>
    <xf numFmtId="167" fontId="6" fillId="0" borderId="10" xfId="17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horizontal="left" vertical="top" wrapText="1"/>
    </xf>
    <xf numFmtId="167" fontId="6" fillId="0" borderId="9" xfId="17" applyFont="1" applyFill="1" applyBorder="1" applyAlignment="1" applyProtection="1">
      <alignment horizontal="left" vertical="center"/>
      <protection/>
    </xf>
    <xf numFmtId="164" fontId="5" fillId="0" borderId="8" xfId="0" applyFont="1" applyFill="1" applyBorder="1" applyAlignment="1">
      <alignment horizontal="left" vertical="center"/>
    </xf>
    <xf numFmtId="167" fontId="6" fillId="0" borderId="12" xfId="17" applyFont="1" applyFill="1" applyBorder="1" applyAlignment="1" applyProtection="1">
      <alignment horizontal="center" vertical="center"/>
      <protection/>
    </xf>
    <xf numFmtId="167" fontId="6" fillId="0" borderId="12" xfId="17" applyFont="1" applyFill="1" applyBorder="1" applyAlignment="1" applyProtection="1">
      <alignment horizontal="center" vertical="center" wrapText="1"/>
      <protection/>
    </xf>
    <xf numFmtId="167" fontId="6" fillId="0" borderId="13" xfId="17" applyFont="1" applyFill="1" applyBorder="1" applyAlignment="1" applyProtection="1">
      <alignment horizontal="center" vertical="center" wrapText="1"/>
      <protection/>
    </xf>
    <xf numFmtId="164" fontId="5" fillId="0" borderId="14" xfId="0" applyFont="1" applyFill="1" applyBorder="1" applyAlignment="1">
      <alignment vertical="center"/>
    </xf>
    <xf numFmtId="164" fontId="6" fillId="0" borderId="15" xfId="0" applyFont="1" applyFill="1" applyBorder="1" applyAlignment="1">
      <alignment horizontal="center" vertical="center"/>
    </xf>
    <xf numFmtId="164" fontId="6" fillId="0" borderId="15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left" vertical="center" wrapText="1"/>
    </xf>
    <xf numFmtId="167" fontId="6" fillId="0" borderId="0" xfId="17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>
      <alignment horizontal="center" vertical="center"/>
    </xf>
    <xf numFmtId="164" fontId="5" fillId="2" borderId="16" xfId="0" applyFont="1" applyFill="1" applyBorder="1" applyAlignment="1">
      <alignment horizontal="center" vertical="center" wrapText="1"/>
    </xf>
    <xf numFmtId="164" fontId="6" fillId="2" borderId="16" xfId="0" applyFont="1" applyFill="1" applyBorder="1" applyAlignment="1">
      <alignment horizontal="left" vertical="center" wrapText="1"/>
    </xf>
    <xf numFmtId="164" fontId="6" fillId="2" borderId="16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left" vertical="center" wrapText="1"/>
    </xf>
    <xf numFmtId="164" fontId="2" fillId="0" borderId="18" xfId="0" applyFont="1" applyFill="1" applyBorder="1" applyAlignment="1">
      <alignment horizontal="left" vertical="center" wrapText="1"/>
    </xf>
    <xf numFmtId="169" fontId="2" fillId="0" borderId="18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left" vertical="center" wrapText="1"/>
    </xf>
    <xf numFmtId="164" fontId="2" fillId="0" borderId="21" xfId="0" applyFont="1" applyFill="1" applyBorder="1" applyAlignment="1">
      <alignment horizontal="left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7" fillId="0" borderId="23" xfId="0" applyFont="1" applyFill="1" applyBorder="1" applyAlignment="1">
      <alignment horizontal="center" vertical="center" wrapText="1"/>
    </xf>
    <xf numFmtId="164" fontId="0" fillId="0" borderId="24" xfId="0" applyFont="1" applyFill="1" applyBorder="1" applyAlignment="1">
      <alignment horizontal="left" vertical="center" wrapText="1"/>
    </xf>
    <xf numFmtId="164" fontId="2" fillId="0" borderId="24" xfId="0" applyFont="1" applyFill="1" applyBorder="1" applyAlignment="1">
      <alignment horizontal="left" vertical="center" wrapText="1"/>
    </xf>
    <xf numFmtId="169" fontId="2" fillId="0" borderId="24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7" fontId="6" fillId="0" borderId="3" xfId="17" applyFont="1" applyFill="1" applyBorder="1" applyAlignment="1" applyProtection="1">
      <alignment horizontal="center" vertical="center" wrapText="1"/>
      <protection/>
    </xf>
    <xf numFmtId="164" fontId="5" fillId="2" borderId="25" xfId="0" applyFont="1" applyFill="1" applyBorder="1" applyAlignment="1">
      <alignment horizontal="center" vertical="center"/>
    </xf>
    <xf numFmtId="164" fontId="6" fillId="2" borderId="26" xfId="0" applyFont="1" applyFill="1" applyBorder="1" applyAlignment="1">
      <alignment horizontal="center" vertical="center"/>
    </xf>
    <xf numFmtId="164" fontId="6" fillId="2" borderId="27" xfId="0" applyFont="1" applyFill="1" applyBorder="1" applyAlignment="1">
      <alignment horizontal="center" vertical="center"/>
    </xf>
    <xf numFmtId="164" fontId="6" fillId="2" borderId="28" xfId="0" applyFont="1" applyFill="1" applyBorder="1" applyAlignment="1">
      <alignment vertical="center" wrapText="1"/>
    </xf>
    <xf numFmtId="167" fontId="6" fillId="2" borderId="27" xfId="17" applyFont="1" applyFill="1" applyBorder="1" applyAlignment="1" applyProtection="1">
      <alignment horizontal="center" vertical="center" wrapText="1"/>
      <protection/>
    </xf>
    <xf numFmtId="164" fontId="6" fillId="2" borderId="27" xfId="0" applyFont="1" applyFill="1" applyBorder="1" applyAlignment="1">
      <alignment horizontal="center" vertical="center" wrapText="1"/>
    </xf>
    <xf numFmtId="167" fontId="6" fillId="2" borderId="29" xfId="17" applyFont="1" applyFill="1" applyBorder="1" applyAlignment="1" applyProtection="1">
      <alignment horizontal="center" vertical="center" wrapText="1"/>
      <protection/>
    </xf>
    <xf numFmtId="164" fontId="6" fillId="3" borderId="19" xfId="0" applyFont="1" applyFill="1" applyBorder="1" applyAlignment="1">
      <alignment horizontal="center" vertical="center" wrapText="1"/>
    </xf>
    <xf numFmtId="164" fontId="6" fillId="3" borderId="20" xfId="0" applyFont="1" applyFill="1" applyBorder="1" applyAlignment="1">
      <alignment horizontal="center" vertical="center" wrapText="1"/>
    </xf>
    <xf numFmtId="167" fontId="6" fillId="3" borderId="20" xfId="17" applyFont="1" applyFill="1" applyBorder="1" applyAlignment="1" applyProtection="1">
      <alignment horizontal="center" vertical="center" wrapText="1"/>
      <protection/>
    </xf>
    <xf numFmtId="164" fontId="6" fillId="3" borderId="3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" fillId="0" borderId="30" xfId="0" applyFont="1" applyBorder="1" applyAlignment="1">
      <alignment horizontal="center" vertical="center" wrapText="1"/>
    </xf>
    <xf numFmtId="164" fontId="2" fillId="0" borderId="30" xfId="0" applyFont="1" applyBorder="1" applyAlignment="1">
      <alignment horizontal="center" vertical="center"/>
    </xf>
    <xf numFmtId="164" fontId="2" fillId="0" borderId="30" xfId="0" applyFont="1" applyBorder="1" applyAlignment="1">
      <alignment vertical="center" wrapText="1"/>
    </xf>
    <xf numFmtId="168" fontId="2" fillId="0" borderId="30" xfId="15" applyNumberFormat="1" applyFont="1" applyFill="1" applyBorder="1" applyAlignment="1" applyProtection="1">
      <alignment horizontal="center" vertical="center" wrapText="1"/>
      <protection/>
    </xf>
    <xf numFmtId="167" fontId="2" fillId="0" borderId="30" xfId="17" applyFont="1" applyFill="1" applyBorder="1" applyAlignment="1" applyProtection="1">
      <alignment horizontal="center" vertical="center" wrapText="1"/>
      <protection/>
    </xf>
    <xf numFmtId="170" fontId="2" fillId="0" borderId="30" xfId="0" applyNumberFormat="1" applyFont="1" applyBorder="1" applyAlignment="1">
      <alignment horizontal="center" vertical="center" wrapText="1"/>
    </xf>
    <xf numFmtId="167" fontId="2" fillId="0" borderId="31" xfId="17" applyFont="1" applyFill="1" applyBorder="1" applyAlignment="1" applyProtection="1">
      <alignment horizontal="center" vertical="center" wrapText="1"/>
      <protection/>
    </xf>
    <xf numFmtId="164" fontId="2" fillId="0" borderId="30" xfId="20" applyFont="1" applyBorder="1" applyAlignment="1">
      <alignment horizontal="center" vertical="center"/>
      <protection/>
    </xf>
    <xf numFmtId="164" fontId="2" fillId="0" borderId="30" xfId="20" applyFont="1" applyBorder="1" applyAlignment="1">
      <alignment wrapText="1"/>
      <protection/>
    </xf>
    <xf numFmtId="167" fontId="2" fillId="0" borderId="30" xfId="17" applyFont="1" applyFill="1" applyBorder="1" applyAlignment="1" applyProtection="1">
      <alignment horizontal="center" vertical="center"/>
      <protection/>
    </xf>
    <xf numFmtId="164" fontId="8" fillId="0" borderId="30" xfId="20" applyFont="1" applyBorder="1" applyAlignment="1">
      <alignment horizontal="center" vertical="center"/>
      <protection/>
    </xf>
    <xf numFmtId="164" fontId="8" fillId="0" borderId="30" xfId="20" applyFont="1" applyBorder="1" applyAlignment="1">
      <alignment wrapText="1"/>
      <protection/>
    </xf>
    <xf numFmtId="167" fontId="8" fillId="0" borderId="30" xfId="17" applyFont="1" applyFill="1" applyBorder="1" applyAlignment="1" applyProtection="1">
      <alignment horizontal="center" vertical="center"/>
      <protection/>
    </xf>
    <xf numFmtId="171" fontId="6" fillId="0" borderId="30" xfId="0" applyNumberFormat="1" applyFont="1" applyBorder="1" applyAlignment="1">
      <alignment horizontal="center" vertical="center" wrapText="1"/>
    </xf>
    <xf numFmtId="164" fontId="6" fillId="0" borderId="3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8" fontId="2" fillId="0" borderId="0" xfId="15" applyNumberFormat="1" applyFont="1" applyFill="1" applyBorder="1" applyAlignment="1" applyProtection="1">
      <alignment horizontal="center" vertical="center" wrapText="1"/>
      <protection/>
    </xf>
    <xf numFmtId="167" fontId="2" fillId="0" borderId="0" xfId="17" applyFont="1" applyFill="1" applyBorder="1" applyAlignment="1" applyProtection="1">
      <alignment horizontal="center" vertical="center" wrapText="1"/>
      <protection/>
    </xf>
    <xf numFmtId="170" fontId="9" fillId="0" borderId="31" xfId="0" applyNumberFormat="1" applyFont="1" applyBorder="1" applyAlignment="1">
      <alignment horizontal="center" vertical="center" wrapText="1"/>
    </xf>
    <xf numFmtId="167" fontId="9" fillId="0" borderId="30" xfId="17" applyFont="1" applyFill="1" applyBorder="1" applyAlignment="1" applyProtection="1">
      <alignment horizontal="center" vertical="center" wrapText="1"/>
      <protection/>
    </xf>
    <xf numFmtId="171" fontId="2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7" fontId="6" fillId="3" borderId="3" xfId="17" applyFont="1" applyFill="1" applyBorder="1" applyAlignment="1" applyProtection="1">
      <alignment horizontal="center" vertical="center" wrapText="1"/>
      <protection/>
    </xf>
    <xf numFmtId="170" fontId="2" fillId="0" borderId="3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66" fontId="2" fillId="0" borderId="30" xfId="22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>
      <alignment horizontal="left" vertical="center" wrapText="1"/>
    </xf>
    <xf numFmtId="167" fontId="9" fillId="0" borderId="31" xfId="17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2" fillId="0" borderId="31" xfId="0" applyFont="1" applyBorder="1" applyAlignment="1">
      <alignment horizontal="center" vertical="center" wrapText="1"/>
    </xf>
    <xf numFmtId="170" fontId="2" fillId="0" borderId="31" xfId="0" applyNumberFormat="1" applyFont="1" applyBorder="1" applyAlignment="1">
      <alignment horizontal="center" vertical="center" wrapText="1"/>
    </xf>
    <xf numFmtId="164" fontId="10" fillId="0" borderId="0" xfId="20" applyFont="1" applyBorder="1" applyAlignment="1">
      <alignment wrapText="1"/>
      <protection/>
    </xf>
    <xf numFmtId="166" fontId="10" fillId="0" borderId="0" xfId="22" applyFont="1" applyFill="1" applyBorder="1" applyAlignment="1" applyProtection="1">
      <alignment/>
      <protection/>
    </xf>
    <xf numFmtId="170" fontId="11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2" fillId="0" borderId="30" xfId="0" applyFont="1" applyBorder="1" applyAlignment="1">
      <alignment wrapText="1"/>
    </xf>
    <xf numFmtId="164" fontId="12" fillId="0" borderId="0" xfId="0" applyFont="1" applyBorder="1" applyAlignment="1">
      <alignment vertical="center" wrapText="1"/>
    </xf>
    <xf numFmtId="166" fontId="2" fillId="0" borderId="31" xfId="22" applyFont="1" applyFill="1" applyBorder="1" applyAlignment="1" applyProtection="1">
      <alignment horizontal="center" vertical="center" wrapText="1"/>
      <protection/>
    </xf>
    <xf numFmtId="171" fontId="2" fillId="0" borderId="31" xfId="0" applyNumberFormat="1" applyFont="1" applyBorder="1" applyAlignment="1">
      <alignment horizontal="center" vertical="center" wrapText="1"/>
    </xf>
    <xf numFmtId="164" fontId="2" fillId="0" borderId="32" xfId="0" applyFont="1" applyBorder="1" applyAlignment="1">
      <alignment vertical="center" wrapText="1"/>
    </xf>
    <xf numFmtId="164" fontId="2" fillId="0" borderId="33" xfId="0" applyFont="1" applyBorder="1" applyAlignment="1">
      <alignment horizontal="center" vertical="center" wrapText="1"/>
    </xf>
    <xf numFmtId="171" fontId="2" fillId="0" borderId="34" xfId="0" applyNumberFormat="1" applyFont="1" applyBorder="1" applyAlignment="1">
      <alignment horizontal="center" vertical="center" wrapText="1"/>
    </xf>
    <xf numFmtId="164" fontId="2" fillId="0" borderId="35" xfId="0" applyFont="1" applyBorder="1" applyAlignment="1">
      <alignment horizontal="left" vertical="center" wrapText="1"/>
    </xf>
    <xf numFmtId="166" fontId="2" fillId="0" borderId="34" xfId="15" applyFont="1" applyFill="1" applyBorder="1" applyAlignment="1" applyProtection="1">
      <alignment horizontal="center" vertical="center" wrapText="1"/>
      <protection/>
    </xf>
    <xf numFmtId="167" fontId="2" fillId="0" borderId="34" xfId="17" applyFont="1" applyFill="1" applyBorder="1" applyAlignment="1" applyProtection="1">
      <alignment horizontal="center" vertical="center" wrapText="1"/>
      <protection/>
    </xf>
    <xf numFmtId="170" fontId="2" fillId="0" borderId="34" xfId="0" applyNumberFormat="1" applyFont="1" applyBorder="1" applyAlignment="1">
      <alignment horizontal="center" vertical="center" wrapText="1"/>
    </xf>
    <xf numFmtId="167" fontId="2" fillId="0" borderId="36" xfId="17" applyFont="1" applyFill="1" applyBorder="1" applyAlignment="1" applyProtection="1">
      <alignment horizontal="center" vertical="center" wrapText="1"/>
      <protection/>
    </xf>
    <xf numFmtId="164" fontId="2" fillId="0" borderId="37" xfId="0" applyFont="1" applyBorder="1" applyAlignment="1">
      <alignment horizontal="center" vertical="center" wrapText="1"/>
    </xf>
    <xf numFmtId="171" fontId="2" fillId="0" borderId="38" xfId="0" applyNumberFormat="1" applyFont="1" applyBorder="1" applyAlignment="1">
      <alignment horizontal="center" vertical="center" wrapText="1"/>
    </xf>
    <xf numFmtId="164" fontId="2" fillId="0" borderId="39" xfId="0" applyFont="1" applyBorder="1" applyAlignment="1">
      <alignment horizontal="left" vertical="center" wrapText="1"/>
    </xf>
    <xf numFmtId="166" fontId="2" fillId="0" borderId="38" xfId="15" applyFont="1" applyFill="1" applyBorder="1" applyAlignment="1" applyProtection="1">
      <alignment horizontal="center" vertical="center" wrapText="1"/>
      <protection/>
    </xf>
    <xf numFmtId="167" fontId="2" fillId="0" borderId="38" xfId="17" applyFont="1" applyFill="1" applyBorder="1" applyAlignment="1" applyProtection="1">
      <alignment horizontal="center" vertical="center" wrapText="1"/>
      <protection/>
    </xf>
    <xf numFmtId="170" fontId="2" fillId="0" borderId="38" xfId="0" applyNumberFormat="1" applyFont="1" applyBorder="1" applyAlignment="1">
      <alignment horizontal="center" vertical="center" wrapText="1"/>
    </xf>
    <xf numFmtId="166" fontId="2" fillId="0" borderId="0" xfId="15" applyFont="1" applyFill="1" applyBorder="1" applyAlignment="1" applyProtection="1">
      <alignment horizontal="center" vertical="center" wrapText="1"/>
      <protection/>
    </xf>
    <xf numFmtId="170" fontId="9" fillId="0" borderId="30" xfId="0" applyNumberFormat="1" applyFont="1" applyBorder="1" applyAlignment="1">
      <alignment horizontal="center" vertical="center" wrapText="1"/>
    </xf>
    <xf numFmtId="167" fontId="6" fillId="0" borderId="30" xfId="17" applyFont="1" applyFill="1" applyBorder="1" applyAlignment="1" applyProtection="1">
      <alignment horizontal="center" vertical="center" wrapText="1"/>
      <protection/>
    </xf>
    <xf numFmtId="164" fontId="2" fillId="0" borderId="4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left" vertical="center" wrapText="1"/>
    </xf>
    <xf numFmtId="170" fontId="9" fillId="0" borderId="38" xfId="0" applyNumberFormat="1" applyFont="1" applyBorder="1" applyAlignment="1">
      <alignment horizontal="center" vertical="center" wrapText="1"/>
    </xf>
    <xf numFmtId="167" fontId="2" fillId="0" borderId="41" xfId="17" applyFont="1" applyFill="1" applyBorder="1" applyAlignment="1" applyProtection="1">
      <alignment horizontal="center" vertical="center" wrapText="1"/>
      <protection/>
    </xf>
    <xf numFmtId="171" fontId="2" fillId="0" borderId="42" xfId="0" applyNumberFormat="1" applyFont="1" applyBorder="1" applyAlignment="1">
      <alignment horizontal="center" vertical="center" wrapText="1"/>
    </xf>
    <xf numFmtId="171" fontId="2" fillId="0" borderId="43" xfId="0" applyNumberFormat="1" applyFont="1" applyBorder="1" applyAlignment="1">
      <alignment horizontal="center" vertical="center" wrapText="1"/>
    </xf>
    <xf numFmtId="171" fontId="2" fillId="0" borderId="12" xfId="0" applyNumberFormat="1" applyFont="1" applyBorder="1" applyAlignment="1">
      <alignment horizontal="center" vertical="center" wrapText="1"/>
    </xf>
    <xf numFmtId="164" fontId="2" fillId="0" borderId="43" xfId="0" applyFont="1" applyBorder="1" applyAlignment="1">
      <alignment vertical="center" wrapText="1"/>
    </xf>
    <xf numFmtId="168" fontId="2" fillId="0" borderId="12" xfId="15" applyNumberFormat="1" applyFont="1" applyFill="1" applyBorder="1" applyAlignment="1" applyProtection="1">
      <alignment horizontal="center" vertical="center" wrapText="1"/>
      <protection/>
    </xf>
    <xf numFmtId="167" fontId="2" fillId="0" borderId="12" xfId="17" applyFont="1" applyFill="1" applyBorder="1" applyAlignment="1" applyProtection="1">
      <alignment horizontal="center" vertical="center" wrapText="1"/>
      <protection/>
    </xf>
    <xf numFmtId="170" fontId="2" fillId="0" borderId="12" xfId="0" applyNumberFormat="1" applyFont="1" applyBorder="1" applyAlignment="1">
      <alignment horizontal="center" vertical="center" wrapText="1"/>
    </xf>
    <xf numFmtId="164" fontId="13" fillId="0" borderId="16" xfId="0" applyFont="1" applyBorder="1" applyAlignment="1">
      <alignment horizontal="right" vertical="center" wrapText="1"/>
    </xf>
    <xf numFmtId="167" fontId="9" fillId="0" borderId="17" xfId="17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/>
    </xf>
    <xf numFmtId="164" fontId="13" fillId="0" borderId="0" xfId="0" applyFont="1" applyBorder="1" applyAlignment="1">
      <alignment horizontal="right" vertical="center" wrapText="1"/>
    </xf>
    <xf numFmtId="167" fontId="9" fillId="0" borderId="0" xfId="17" applyFont="1" applyFill="1" applyBorder="1" applyAlignment="1" applyProtection="1">
      <alignment horizontal="center" vertical="center" wrapText="1"/>
      <protection/>
    </xf>
    <xf numFmtId="164" fontId="2" fillId="0" borderId="30" xfId="20" applyFont="1" applyBorder="1" applyAlignment="1">
      <alignment horizontal="center"/>
      <protection/>
    </xf>
    <xf numFmtId="164" fontId="2" fillId="0" borderId="30" xfId="0" applyFont="1" applyBorder="1" applyAlignment="1">
      <alignment horizontal="center"/>
    </xf>
    <xf numFmtId="167" fontId="2" fillId="0" borderId="30" xfId="17" applyFont="1" applyFill="1" applyBorder="1" applyAlignment="1" applyProtection="1">
      <alignment horizontal="center"/>
      <protection/>
    </xf>
    <xf numFmtId="167" fontId="2" fillId="0" borderId="30" xfId="17" applyFont="1" applyFill="1" applyBorder="1" applyAlignment="1" applyProtection="1">
      <alignment/>
      <protection/>
    </xf>
    <xf numFmtId="166" fontId="2" fillId="0" borderId="30" xfId="22" applyFont="1" applyFill="1" applyBorder="1" applyAlignment="1" applyProtection="1">
      <alignment horizontal="center"/>
      <protection/>
    </xf>
    <xf numFmtId="168" fontId="2" fillId="0" borderId="30" xfId="22" applyNumberFormat="1" applyFont="1" applyFill="1" applyBorder="1" applyAlignment="1" applyProtection="1">
      <alignment horizontal="center" vertical="center" wrapText="1"/>
      <protection/>
    </xf>
    <xf numFmtId="167" fontId="6" fillId="0" borderId="31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right" vertical="center" wrapText="1"/>
    </xf>
    <xf numFmtId="167" fontId="6" fillId="0" borderId="0" xfId="17" applyFont="1" applyFill="1" applyBorder="1" applyAlignment="1" applyProtection="1">
      <alignment horizontal="center" vertical="center" wrapText="1"/>
      <protection/>
    </xf>
    <xf numFmtId="164" fontId="13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44" xfId="0" applyFont="1" applyBorder="1" applyAlignment="1">
      <alignment horizontal="center" vertical="center"/>
    </xf>
    <xf numFmtId="164" fontId="2" fillId="0" borderId="45" xfId="0" applyFont="1" applyBorder="1" applyAlignment="1">
      <alignment horizontal="center" vertical="center"/>
    </xf>
    <xf numFmtId="164" fontId="0" fillId="4" borderId="0" xfId="0" applyFont="1" applyFill="1" applyAlignment="1">
      <alignment/>
    </xf>
    <xf numFmtId="164" fontId="2" fillId="4" borderId="0" xfId="0" applyFont="1" applyFill="1" applyAlignment="1">
      <alignment horizontal="center" vertical="center"/>
    </xf>
    <xf numFmtId="164" fontId="2" fillId="4" borderId="0" xfId="0" applyFont="1" applyFill="1" applyAlignment="1">
      <alignment horizontal="left" vertical="center" wrapText="1"/>
    </xf>
    <xf numFmtId="167" fontId="9" fillId="0" borderId="0" xfId="17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wrapText="1"/>
    </xf>
    <xf numFmtId="164" fontId="0" fillId="0" borderId="0" xfId="0" applyAlignment="1">
      <alignment/>
    </xf>
    <xf numFmtId="164" fontId="14" fillId="0" borderId="1" xfId="0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0" fillId="0" borderId="1" xfId="0" applyFill="1" applyBorder="1" applyAlignment="1">
      <alignment horizontal="center"/>
    </xf>
    <xf numFmtId="164" fontId="14" fillId="0" borderId="1" xfId="0" applyFont="1" applyBorder="1" applyAlignment="1">
      <alignment vertical="center"/>
    </xf>
    <xf numFmtId="164" fontId="5" fillId="2" borderId="3" xfId="0" applyFont="1" applyFill="1" applyBorder="1" applyAlignment="1">
      <alignment vertical="center"/>
    </xf>
    <xf numFmtId="164" fontId="5" fillId="0" borderId="2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top"/>
    </xf>
    <xf numFmtId="164" fontId="6" fillId="0" borderId="5" xfId="0" applyFont="1" applyFill="1" applyBorder="1" applyAlignment="1">
      <alignment horizontal="left" vertical="top" wrapText="1"/>
    </xf>
    <xf numFmtId="164" fontId="6" fillId="0" borderId="5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left" vertical="top"/>
    </xf>
    <xf numFmtId="164" fontId="16" fillId="0" borderId="8" xfId="0" applyFont="1" applyFill="1" applyBorder="1" applyAlignment="1">
      <alignment horizontal="left" vertical="top"/>
    </xf>
    <xf numFmtId="164" fontId="6" fillId="0" borderId="9" xfId="0" applyFont="1" applyFill="1" applyBorder="1" applyAlignment="1">
      <alignment horizontal="center" vertical="top"/>
    </xf>
    <xf numFmtId="164" fontId="6" fillId="0" borderId="9" xfId="0" applyFont="1" applyFill="1" applyBorder="1" applyAlignment="1">
      <alignment horizontal="left" vertical="top" wrapText="1"/>
    </xf>
    <xf numFmtId="164" fontId="6" fillId="0" borderId="9" xfId="0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left" vertical="top"/>
    </xf>
    <xf numFmtId="164" fontId="5" fillId="0" borderId="9" xfId="0" applyFont="1" applyFill="1" applyBorder="1" applyAlignment="1">
      <alignment horizontal="left" vertical="center"/>
    </xf>
    <xf numFmtId="164" fontId="5" fillId="0" borderId="14" xfId="0" applyFont="1" applyFill="1" applyBorder="1" applyAlignment="1">
      <alignment horizontal="left" vertical="center" wrapText="1"/>
    </xf>
    <xf numFmtId="164" fontId="6" fillId="0" borderId="15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 horizontal="left" vertical="center" wrapText="1"/>
    </xf>
    <xf numFmtId="164" fontId="5" fillId="0" borderId="20" xfId="0" applyFont="1" applyFill="1" applyBorder="1" applyAlignment="1">
      <alignment horizontal="left" vertical="center" wrapText="1"/>
    </xf>
    <xf numFmtId="164" fontId="6" fillId="0" borderId="2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 wrapText="1"/>
    </xf>
    <xf numFmtId="164" fontId="17" fillId="2" borderId="46" xfId="0" applyFont="1" applyFill="1" applyBorder="1" applyAlignment="1">
      <alignment horizontal="center" vertical="center" wrapText="1"/>
    </xf>
    <xf numFmtId="164" fontId="17" fillId="2" borderId="46" xfId="0" applyFont="1" applyFill="1" applyBorder="1" applyAlignment="1">
      <alignment horizontal="left" vertical="center" wrapText="1"/>
    </xf>
    <xf numFmtId="164" fontId="17" fillId="2" borderId="30" xfId="0" applyFont="1" applyFill="1" applyBorder="1" applyAlignment="1">
      <alignment horizontal="center" vertical="center" wrapText="1"/>
    </xf>
    <xf numFmtId="164" fontId="11" fillId="0" borderId="30" xfId="0" applyFont="1" applyFill="1" applyBorder="1" applyAlignment="1">
      <alignment horizontal="center" vertical="center" wrapText="1"/>
    </xf>
    <xf numFmtId="164" fontId="11" fillId="0" borderId="30" xfId="0" applyFont="1" applyFill="1" applyBorder="1" applyAlignment="1">
      <alignment horizontal="left" vertical="center" wrapText="1"/>
    </xf>
    <xf numFmtId="169" fontId="2" fillId="0" borderId="30" xfId="19" applyNumberFormat="1" applyFont="1" applyFill="1" applyBorder="1" applyAlignment="1" applyProtection="1">
      <alignment horizontal="center" vertical="center" wrapText="1"/>
      <protection/>
    </xf>
    <xf numFmtId="169" fontId="2" fillId="4" borderId="30" xfId="19" applyNumberFormat="1" applyFont="1" applyFill="1" applyBorder="1" applyAlignment="1" applyProtection="1">
      <alignment horizontal="center" vertical="center" wrapText="1"/>
      <protection/>
    </xf>
    <xf numFmtId="169" fontId="2" fillId="5" borderId="30" xfId="19" applyNumberFormat="1" applyFont="1" applyFill="1" applyBorder="1" applyAlignment="1" applyProtection="1">
      <alignment horizontal="center" vertical="center" wrapText="1"/>
      <protection/>
    </xf>
    <xf numFmtId="164" fontId="11" fillId="6" borderId="30" xfId="0" applyFont="1" applyFill="1" applyBorder="1" applyAlignment="1">
      <alignment horizontal="right" vertical="center" wrapText="1"/>
    </xf>
    <xf numFmtId="167" fontId="17" fillId="6" borderId="30" xfId="17" applyFont="1" applyFill="1" applyBorder="1" applyAlignment="1" applyProtection="1">
      <alignment horizontal="center" vertical="center" wrapText="1"/>
      <protection/>
    </xf>
    <xf numFmtId="167" fontId="18" fillId="6" borderId="30" xfId="17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8" fontId="11" fillId="0" borderId="0" xfId="15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44" xfId="0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45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4" borderId="0" xfId="0" applyFill="1" applyAlignment="1">
      <alignment/>
    </xf>
    <xf numFmtId="164" fontId="2" fillId="4" borderId="0" xfId="0" applyFont="1" applyFill="1" applyAlignment="1">
      <alignment horizontal="center"/>
    </xf>
    <xf numFmtId="164" fontId="2" fillId="4" borderId="0" xfId="0" applyFont="1" applyFill="1" applyAlignment="1">
      <alignment horizontal="left" wrapText="1"/>
    </xf>
    <xf numFmtId="164" fontId="2" fillId="4" borderId="0" xfId="0" applyFont="1" applyFill="1" applyAlignment="1">
      <alignment horizontal="center" vertical="center" wrapText="1"/>
    </xf>
    <xf numFmtId="167" fontId="2" fillId="0" borderId="0" xfId="17" applyFont="1" applyFill="1" applyBorder="1" applyAlignment="1" applyProtection="1">
      <alignment/>
      <protection/>
    </xf>
    <xf numFmtId="164" fontId="0" fillId="0" borderId="0" xfId="0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wrapText="1"/>
    </xf>
    <xf numFmtId="164" fontId="5" fillId="0" borderId="4" xfId="0" applyFont="1" applyFill="1" applyBorder="1" applyAlignment="1">
      <alignment horizontal="left" vertical="center"/>
    </xf>
    <xf numFmtId="164" fontId="6" fillId="0" borderId="5" xfId="0" applyFont="1" applyFill="1" applyBorder="1" applyAlignment="1">
      <alignment horizontal="left" vertical="center"/>
    </xf>
    <xf numFmtId="164" fontId="6" fillId="0" borderId="9" xfId="0" applyFont="1" applyFill="1" applyBorder="1" applyAlignment="1">
      <alignment horizontal="left" vertical="center"/>
    </xf>
    <xf numFmtId="164" fontId="5" fillId="0" borderId="14" xfId="0" applyFont="1" applyFill="1" applyBorder="1" applyAlignment="1">
      <alignment horizontal="left" vertical="center"/>
    </xf>
    <xf numFmtId="164" fontId="5" fillId="0" borderId="15" xfId="0" applyFont="1" applyFill="1" applyBorder="1" applyAlignment="1">
      <alignment horizontal="left" vertical="center"/>
    </xf>
    <xf numFmtId="164" fontId="6" fillId="2" borderId="28" xfId="0" applyFont="1" applyFill="1" applyBorder="1" applyAlignment="1">
      <alignment horizontal="left" vertical="center" wrapText="1"/>
    </xf>
    <xf numFmtId="164" fontId="17" fillId="3" borderId="19" xfId="0" applyFont="1" applyFill="1" applyBorder="1" applyAlignment="1">
      <alignment horizontal="center" vertical="center" wrapText="1"/>
    </xf>
    <xf numFmtId="164" fontId="20" fillId="3" borderId="20" xfId="0" applyFont="1" applyFill="1" applyBorder="1" applyAlignment="1">
      <alignment horizontal="center" vertical="center" wrapText="1"/>
    </xf>
    <xf numFmtId="164" fontId="17" fillId="3" borderId="2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1" fillId="0" borderId="30" xfId="0" applyFont="1" applyBorder="1" applyAlignment="1">
      <alignment horizontal="center" vertical="center" wrapText="1"/>
    </xf>
    <xf numFmtId="164" fontId="12" fillId="0" borderId="30" xfId="0" applyFont="1" applyBorder="1" applyAlignment="1">
      <alignment horizontal="center" vertical="center" wrapText="1"/>
    </xf>
    <xf numFmtId="164" fontId="12" fillId="0" borderId="30" xfId="0" applyFont="1" applyBorder="1" applyAlignment="1">
      <alignment horizontal="center" vertical="center"/>
    </xf>
    <xf numFmtId="164" fontId="12" fillId="0" borderId="30" xfId="0" applyFont="1" applyBorder="1" applyAlignment="1">
      <alignment horizontal="left" vertical="center" wrapText="1"/>
    </xf>
    <xf numFmtId="164" fontId="11" fillId="0" borderId="30" xfId="0" applyFont="1" applyBorder="1" applyAlignment="1">
      <alignment horizontal="left" vertical="center" wrapText="1"/>
    </xf>
    <xf numFmtId="164" fontId="12" fillId="0" borderId="30" xfId="0" applyFont="1" applyBorder="1" applyAlignment="1">
      <alignment horizontal="left" vertical="center"/>
    </xf>
    <xf numFmtId="164" fontId="11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71" fontId="12" fillId="0" borderId="0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 wrapText="1"/>
    </xf>
    <xf numFmtId="164" fontId="17" fillId="3" borderId="2" xfId="0" applyFont="1" applyFill="1" applyBorder="1" applyAlignment="1">
      <alignment horizontal="center" vertical="center" wrapText="1"/>
    </xf>
    <xf numFmtId="164" fontId="20" fillId="3" borderId="3" xfId="0" applyFont="1" applyFill="1" applyBorder="1" applyAlignment="1">
      <alignment horizontal="center" vertical="center" wrapText="1"/>
    </xf>
    <xf numFmtId="164" fontId="17" fillId="3" borderId="3" xfId="0" applyFont="1" applyFill="1" applyBorder="1" applyAlignment="1">
      <alignment horizontal="left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4" fontId="11" fillId="0" borderId="32" xfId="0" applyFont="1" applyBorder="1" applyAlignment="1">
      <alignment horizontal="center" vertical="center" wrapText="1"/>
    </xf>
    <xf numFmtId="164" fontId="11" fillId="0" borderId="47" xfId="0" applyFont="1" applyBorder="1" applyAlignment="1">
      <alignment horizontal="center" vertical="center" wrapText="1"/>
    </xf>
    <xf numFmtId="164" fontId="11" fillId="0" borderId="48" xfId="0" applyFont="1" applyBorder="1" applyAlignment="1">
      <alignment horizontal="center" vertical="center" wrapText="1"/>
    </xf>
    <xf numFmtId="164" fontId="0" fillId="0" borderId="49" xfId="0" applyBorder="1" applyAlignment="1">
      <alignment/>
    </xf>
    <xf numFmtId="170" fontId="11" fillId="0" borderId="50" xfId="0" applyNumberFormat="1" applyFont="1" applyBorder="1" applyAlignment="1">
      <alignment horizontal="center" vertical="center" wrapText="1"/>
    </xf>
    <xf numFmtId="170" fontId="11" fillId="0" borderId="48" xfId="0" applyNumberFormat="1" applyFont="1" applyBorder="1" applyAlignment="1">
      <alignment horizontal="center" vertical="center" wrapText="1"/>
    </xf>
    <xf numFmtId="170" fontId="11" fillId="0" borderId="30" xfId="0" applyNumberFormat="1" applyFont="1" applyBorder="1" applyAlignment="1">
      <alignment horizontal="center" vertical="center" wrapText="1"/>
    </xf>
    <xf numFmtId="170" fontId="11" fillId="0" borderId="51" xfId="0" applyNumberFormat="1" applyFont="1" applyBorder="1" applyAlignment="1">
      <alignment horizontal="center" vertical="center" wrapText="1"/>
    </xf>
    <xf numFmtId="164" fontId="17" fillId="3" borderId="17" xfId="0" applyFont="1" applyFill="1" applyBorder="1" applyAlignment="1">
      <alignment horizontal="left" vertical="center" wrapText="1"/>
    </xf>
    <xf numFmtId="170" fontId="11" fillId="0" borderId="0" xfId="0" applyNumberFormat="1" applyFont="1" applyFill="1" applyBorder="1" applyAlignment="1">
      <alignment horizontal="center" vertical="center" wrapText="1"/>
    </xf>
    <xf numFmtId="164" fontId="11" fillId="0" borderId="31" xfId="0" applyFont="1" applyBorder="1" applyAlignment="1">
      <alignment horizontal="center" vertical="center" wrapText="1"/>
    </xf>
    <xf numFmtId="164" fontId="11" fillId="0" borderId="31" xfId="0" applyFont="1" applyBorder="1" applyAlignment="1">
      <alignment horizontal="left" vertical="center" wrapText="1"/>
    </xf>
    <xf numFmtId="164" fontId="11" fillId="0" borderId="46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2" fillId="0" borderId="30" xfId="0" applyFont="1" applyBorder="1" applyAlignment="1">
      <alignment horizontal="left" wrapText="1"/>
    </xf>
    <xf numFmtId="164" fontId="2" fillId="0" borderId="32" xfId="0" applyFont="1" applyBorder="1" applyAlignment="1">
      <alignment horizontal="center" vertical="center" wrapText="1"/>
    </xf>
    <xf numFmtId="164" fontId="2" fillId="0" borderId="47" xfId="0" applyFont="1" applyBorder="1" applyAlignment="1">
      <alignment horizontal="center" vertical="center" wrapText="1"/>
    </xf>
    <xf numFmtId="164" fontId="2" fillId="0" borderId="48" xfId="0" applyFont="1" applyBorder="1" applyAlignment="1">
      <alignment horizontal="center" vertical="center" wrapText="1"/>
    </xf>
    <xf numFmtId="164" fontId="2" fillId="0" borderId="51" xfId="0" applyFont="1" applyBorder="1" applyAlignment="1">
      <alignment horizontal="center" vertical="center" wrapText="1"/>
    </xf>
    <xf numFmtId="164" fontId="2" fillId="0" borderId="45" xfId="0" applyFont="1" applyBorder="1" applyAlignment="1">
      <alignment horizontal="center" vertical="center" wrapText="1"/>
    </xf>
    <xf numFmtId="164" fontId="2" fillId="0" borderId="52" xfId="0" applyFont="1" applyBorder="1" applyAlignment="1">
      <alignment horizontal="center" vertical="center" wrapText="1"/>
    </xf>
    <xf numFmtId="164" fontId="2" fillId="0" borderId="31" xfId="0" applyFont="1" applyBorder="1" applyAlignment="1">
      <alignment horizontal="left" wrapText="1"/>
    </xf>
    <xf numFmtId="164" fontId="17" fillId="3" borderId="53" xfId="0" applyFont="1" applyFill="1" applyBorder="1" applyAlignment="1">
      <alignment horizontal="left" vertical="center" wrapText="1"/>
    </xf>
    <xf numFmtId="164" fontId="2" fillId="0" borderId="30" xfId="0" applyFont="1" applyBorder="1" applyAlignment="1">
      <alignment horizontal="left"/>
    </xf>
    <xf numFmtId="164" fontId="2" fillId="0" borderId="32" xfId="0" applyFont="1" applyBorder="1" applyAlignment="1">
      <alignment horizontal="center" vertical="center"/>
    </xf>
    <xf numFmtId="164" fontId="2" fillId="0" borderId="47" xfId="0" applyFont="1" applyBorder="1" applyAlignment="1">
      <alignment horizontal="center" vertical="center"/>
    </xf>
    <xf numFmtId="164" fontId="2" fillId="0" borderId="48" xfId="0" applyFont="1" applyBorder="1" applyAlignment="1">
      <alignment horizontal="center" vertical="center"/>
    </xf>
    <xf numFmtId="164" fontId="2" fillId="0" borderId="51" xfId="0" applyFont="1" applyBorder="1" applyAlignment="1">
      <alignment horizontal="center" vertical="center"/>
    </xf>
    <xf numFmtId="164" fontId="2" fillId="0" borderId="52" xfId="0" applyFont="1" applyBorder="1" applyAlignment="1">
      <alignment horizontal="center" vertical="center"/>
    </xf>
    <xf numFmtId="164" fontId="0" fillId="0" borderId="44" xfId="0" applyBorder="1" applyAlignment="1">
      <alignment horizontal="left"/>
    </xf>
    <xf numFmtId="164" fontId="0" fillId="0" borderId="44" xfId="0" applyBorder="1" applyAlignment="1">
      <alignment horizontal="left" vertical="center"/>
    </xf>
    <xf numFmtId="164" fontId="2" fillId="0" borderId="45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0" fillId="4" borderId="0" xfId="0" applyFill="1" applyAlignment="1">
      <alignment horizontal="center" vertical="center"/>
    </xf>
    <xf numFmtId="164" fontId="2" fillId="0" borderId="1" xfId="0" applyFont="1" applyFill="1" applyBorder="1" applyAlignment="1">
      <alignment horizontal="center"/>
    </xf>
    <xf numFmtId="164" fontId="12" fillId="0" borderId="0" xfId="0" applyFont="1" applyBorder="1" applyAlignment="1">
      <alignment horizontal="left" vertical="center" wrapText="1"/>
    </xf>
    <xf numFmtId="164" fontId="12" fillId="0" borderId="31" xfId="0" applyFont="1" applyBorder="1" applyAlignment="1">
      <alignment horizontal="left" vertical="center" wrapText="1"/>
    </xf>
    <xf numFmtId="164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orcentagem 2" xfId="21"/>
    <cellStyle name="Vírgula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2</xdr:col>
      <xdr:colOff>95250</xdr:colOff>
      <xdr:row>1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1239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38100</xdr:rowOff>
    </xdr:from>
    <xdr:to>
      <xdr:col>1</xdr:col>
      <xdr:colOff>857250</xdr:colOff>
      <xdr:row>1</xdr:row>
      <xdr:rowOff>561975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10572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28575</xdr:rowOff>
    </xdr:from>
    <xdr:to>
      <xdr:col>2</xdr:col>
      <xdr:colOff>47625</xdr:colOff>
      <xdr:row>1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1239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619125</xdr:colOff>
      <xdr:row>1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1239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showGridLines="0" showZeros="0" tabSelected="1" view="pageBreakPreview" zoomScale="120" zoomScaleNormal="70" zoomScaleSheetLayoutView="120" workbookViewId="0" topLeftCell="C113">
      <selection activeCell="J159" sqref="J159"/>
    </sheetView>
  </sheetViews>
  <sheetFormatPr defaultColWidth="8.00390625" defaultRowHeight="12.75"/>
  <cols>
    <col min="1" max="1" width="9.140625" style="1" customWidth="1"/>
    <col min="2" max="3" width="10.7109375" style="2" customWidth="1"/>
    <col min="4" max="4" width="63.421875" style="3" customWidth="1"/>
    <col min="5" max="5" width="12.8515625" style="2" customWidth="1"/>
    <col min="6" max="6" width="14.00390625" style="4" customWidth="1"/>
    <col min="7" max="7" width="14.28125" style="2" customWidth="1"/>
    <col min="8" max="8" width="17.8515625" style="4" customWidth="1"/>
    <col min="9" max="9" width="13.140625" style="5" hidden="1" customWidth="1"/>
    <col min="10" max="10" width="9.140625" style="0" customWidth="1"/>
    <col min="11" max="11" width="54.28125" style="0" customWidth="1"/>
    <col min="12" max="13" width="9.00390625" style="0" customWidth="1"/>
    <col min="14" max="14" width="10.7109375" style="0" customWidth="1"/>
    <col min="15" max="16384" width="9.00390625" style="0" customWidth="1"/>
  </cols>
  <sheetData>
    <row r="1" spans="1:8" ht="75.75" customHeight="1">
      <c r="A1" s="6"/>
      <c r="D1" s="7" t="s">
        <v>0</v>
      </c>
      <c r="E1" s="7"/>
      <c r="F1" s="7"/>
      <c r="G1" s="7"/>
      <c r="H1" s="7"/>
    </row>
    <row r="2" spans="1:8" ht="14.25" customHeight="1">
      <c r="A2" s="8"/>
      <c r="B2" s="9"/>
      <c r="C2" s="9"/>
      <c r="D2" s="10"/>
      <c r="E2" s="9"/>
      <c r="F2" s="11"/>
      <c r="G2" s="9"/>
      <c r="H2" s="9"/>
    </row>
    <row r="3" spans="1:8" ht="24.75" customHeight="1">
      <c r="A3" s="12" t="s">
        <v>1</v>
      </c>
      <c r="B3" s="12"/>
      <c r="C3" s="12"/>
      <c r="D3" s="12"/>
      <c r="E3" s="12"/>
      <c r="F3" s="12"/>
      <c r="G3" s="12"/>
      <c r="H3" s="12"/>
    </row>
    <row r="4" spans="1:8" ht="3.75" customHeight="1">
      <c r="A4" s="13"/>
      <c r="B4" s="14"/>
      <c r="C4" s="14"/>
      <c r="D4" s="15"/>
      <c r="E4" s="14"/>
      <c r="F4" s="16"/>
      <c r="G4" s="14"/>
      <c r="H4" s="16"/>
    </row>
    <row r="5" spans="1:8" ht="19.5" customHeight="1">
      <c r="A5" s="17" t="s">
        <v>2</v>
      </c>
      <c r="B5" s="18"/>
      <c r="C5" s="18"/>
      <c r="D5" s="19"/>
      <c r="E5" s="18"/>
      <c r="F5" s="20"/>
      <c r="G5" s="21" t="s">
        <v>3</v>
      </c>
      <c r="H5" s="18"/>
    </row>
    <row r="6" spans="1:8" ht="19.5" customHeight="1">
      <c r="A6" s="22" t="s">
        <v>4</v>
      </c>
      <c r="B6" s="23"/>
      <c r="C6" s="23"/>
      <c r="D6" s="24"/>
      <c r="E6" s="23"/>
      <c r="F6" s="25"/>
      <c r="G6" s="26" t="s">
        <v>5</v>
      </c>
      <c r="H6" s="23"/>
    </row>
    <row r="7" spans="1:8" ht="19.5" customHeight="1">
      <c r="A7" s="27" t="s">
        <v>6</v>
      </c>
      <c r="B7" s="27"/>
      <c r="C7" s="27"/>
      <c r="D7" s="27"/>
      <c r="E7" s="28" t="s">
        <v>7</v>
      </c>
      <c r="F7" s="28"/>
      <c r="G7" s="28"/>
      <c r="H7" s="28"/>
    </row>
    <row r="8" spans="1:8" ht="19.5" customHeight="1">
      <c r="A8" s="29" t="s">
        <v>8</v>
      </c>
      <c r="B8" s="23"/>
      <c r="C8" s="23"/>
      <c r="D8" s="24"/>
      <c r="E8" s="30" t="s">
        <v>9</v>
      </c>
      <c r="F8" s="31" t="s">
        <v>10</v>
      </c>
      <c r="G8" s="30" t="s">
        <v>11</v>
      </c>
      <c r="H8" s="32" t="s">
        <v>12</v>
      </c>
    </row>
    <row r="9" spans="1:10" ht="19.5" customHeight="1">
      <c r="A9" s="33" t="s">
        <v>13</v>
      </c>
      <c r="B9" s="34"/>
      <c r="C9" s="34"/>
      <c r="D9" s="35"/>
      <c r="E9" s="30"/>
      <c r="F9" s="31"/>
      <c r="G9" s="30"/>
      <c r="H9" s="32"/>
      <c r="J9">
        <v>1.2302</v>
      </c>
    </row>
    <row r="10" spans="1:8" ht="24.75" customHeight="1">
      <c r="A10" s="36"/>
      <c r="B10" s="37"/>
      <c r="C10" s="37"/>
      <c r="D10" s="38"/>
      <c r="E10" s="37"/>
      <c r="F10" s="39"/>
      <c r="G10" s="40"/>
      <c r="H10" s="39"/>
    </row>
    <row r="11" spans="1:8" ht="19.5" customHeight="1" hidden="1">
      <c r="A11" s="41" t="s">
        <v>14</v>
      </c>
      <c r="B11" s="41"/>
      <c r="C11" s="41"/>
      <c r="D11" s="42" t="s">
        <v>15</v>
      </c>
      <c r="E11" s="43" t="s">
        <v>16</v>
      </c>
      <c r="F11" s="43"/>
      <c r="G11" s="44" t="s">
        <v>17</v>
      </c>
      <c r="H11" s="45"/>
    </row>
    <row r="12" spans="1:8" ht="16.5" customHeight="1" hidden="1">
      <c r="A12" s="46" t="s">
        <v>18</v>
      </c>
      <c r="B12" s="46"/>
      <c r="C12" s="46"/>
      <c r="D12" s="47" t="s">
        <v>19</v>
      </c>
      <c r="E12" s="48">
        <v>0.045</v>
      </c>
      <c r="F12" s="48"/>
      <c r="G12" s="49"/>
      <c r="H12" s="50"/>
    </row>
    <row r="13" spans="1:8" ht="16.5" customHeight="1" hidden="1">
      <c r="A13" s="51" t="s">
        <v>20</v>
      </c>
      <c r="B13" s="51"/>
      <c r="C13" s="51"/>
      <c r="D13" s="52" t="s">
        <v>21</v>
      </c>
      <c r="E13" s="53">
        <v>0.08</v>
      </c>
      <c r="F13" s="53"/>
      <c r="G13" s="54"/>
      <c r="H13" s="55"/>
    </row>
    <row r="14" spans="1:8" ht="16.5" customHeight="1" hidden="1">
      <c r="A14" s="51" t="s">
        <v>22</v>
      </c>
      <c r="B14" s="51"/>
      <c r="C14" s="51"/>
      <c r="D14" s="52" t="s">
        <v>23</v>
      </c>
      <c r="E14" s="53">
        <v>0.011</v>
      </c>
      <c r="F14" s="53"/>
      <c r="G14" s="54"/>
      <c r="H14" s="55"/>
    </row>
    <row r="15" spans="1:8" ht="16.5" customHeight="1" hidden="1">
      <c r="A15" s="51" t="s">
        <v>24</v>
      </c>
      <c r="B15" s="51"/>
      <c r="C15" s="51"/>
      <c r="D15" s="52" t="s">
        <v>25</v>
      </c>
      <c r="E15" s="53">
        <v>0.003</v>
      </c>
      <c r="F15" s="53"/>
      <c r="G15" s="56" t="s">
        <v>26</v>
      </c>
      <c r="H15" s="56"/>
    </row>
    <row r="16" spans="1:8" ht="16.5" customHeight="1" hidden="1">
      <c r="A16" s="51" t="s">
        <v>27</v>
      </c>
      <c r="B16" s="51"/>
      <c r="C16" s="51"/>
      <c r="D16" s="52"/>
      <c r="E16" s="53">
        <v>0.003</v>
      </c>
      <c r="F16" s="53"/>
      <c r="G16" s="56"/>
      <c r="H16" s="56"/>
    </row>
    <row r="17" spans="1:8" ht="16.5" customHeight="1" hidden="1">
      <c r="A17" s="51" t="s">
        <v>28</v>
      </c>
      <c r="B17" s="51"/>
      <c r="C17" s="51"/>
      <c r="D17" s="52" t="s">
        <v>29</v>
      </c>
      <c r="E17" s="53">
        <v>0.008</v>
      </c>
      <c r="F17" s="53"/>
      <c r="G17" s="56"/>
      <c r="H17" s="56"/>
    </row>
    <row r="18" spans="1:8" ht="16.5" customHeight="1" hidden="1">
      <c r="A18" s="57" t="s">
        <v>30</v>
      </c>
      <c r="B18" s="57"/>
      <c r="C18" s="57"/>
      <c r="D18" s="58" t="s">
        <v>31</v>
      </c>
      <c r="E18" s="59">
        <v>0.06</v>
      </c>
      <c r="F18" s="59"/>
      <c r="G18" s="56"/>
      <c r="H18" s="56"/>
    </row>
    <row r="19" spans="1:8" ht="7.5" customHeight="1">
      <c r="A19" s="60"/>
      <c r="B19" s="61"/>
      <c r="C19" s="61"/>
      <c r="D19" s="61"/>
      <c r="E19" s="61"/>
      <c r="F19" s="62"/>
      <c r="G19" s="61"/>
      <c r="H19" s="61"/>
    </row>
    <row r="20" spans="1:8" ht="23.25">
      <c r="A20" s="63" t="s">
        <v>32</v>
      </c>
      <c r="B20" s="64" t="s">
        <v>33</v>
      </c>
      <c r="C20" s="65" t="s">
        <v>34</v>
      </c>
      <c r="D20" s="66" t="s">
        <v>35</v>
      </c>
      <c r="E20" s="65" t="s">
        <v>36</v>
      </c>
      <c r="F20" s="67" t="s">
        <v>37</v>
      </c>
      <c r="G20" s="68" t="s">
        <v>38</v>
      </c>
      <c r="H20" s="69" t="s">
        <v>39</v>
      </c>
    </row>
    <row r="21" spans="1:8" ht="18" customHeight="1">
      <c r="A21" s="70">
        <v>1</v>
      </c>
      <c r="B21" s="71"/>
      <c r="C21" s="71"/>
      <c r="D21" s="71" t="s">
        <v>40</v>
      </c>
      <c r="E21" s="71"/>
      <c r="F21" s="72"/>
      <c r="G21" s="71"/>
      <c r="H21" s="73"/>
    </row>
    <row r="22" spans="1:9" s="75" customFormat="1" ht="18" customHeight="1">
      <c r="A22" s="70" t="s">
        <v>41</v>
      </c>
      <c r="B22" s="71"/>
      <c r="C22" s="71"/>
      <c r="D22" s="71" t="s">
        <v>42</v>
      </c>
      <c r="E22" s="71"/>
      <c r="F22" s="72"/>
      <c r="G22" s="71"/>
      <c r="H22" s="73"/>
      <c r="I22" s="74"/>
    </row>
    <row r="23" spans="1:9" ht="18" customHeight="1">
      <c r="A23" s="76" t="s">
        <v>43</v>
      </c>
      <c r="B23" s="76" t="s">
        <v>44</v>
      </c>
      <c r="C23" s="77" t="s">
        <v>45</v>
      </c>
      <c r="D23" s="78" t="s">
        <v>46</v>
      </c>
      <c r="E23" s="79" t="s">
        <v>47</v>
      </c>
      <c r="F23" s="80">
        <v>367.87</v>
      </c>
      <c r="G23" s="81">
        <f>ROUND(6,2)</f>
        <v>6</v>
      </c>
      <c r="H23" s="82">
        <f aca="true" t="shared" si="0" ref="H23:H29">ROUND(F23*G23,2)</f>
        <v>2207.22</v>
      </c>
      <c r="I23" s="5">
        <f aca="true" t="shared" si="1" ref="I23:I69">ROUND(H23*$J$9,2)</f>
        <v>2715.32</v>
      </c>
    </row>
    <row r="24" spans="1:9" ht="22.5">
      <c r="A24" s="76" t="s">
        <v>48</v>
      </c>
      <c r="B24" s="76" t="s">
        <v>44</v>
      </c>
      <c r="C24" s="83" t="s">
        <v>49</v>
      </c>
      <c r="D24" s="84" t="s">
        <v>50</v>
      </c>
      <c r="E24" s="77" t="s">
        <v>47</v>
      </c>
      <c r="F24" s="85">
        <v>4.99</v>
      </c>
      <c r="G24" s="81">
        <f>ROUND(317.84*2*3,2)</f>
        <v>1907.04</v>
      </c>
      <c r="H24" s="82">
        <f t="shared" si="0"/>
        <v>9516.13</v>
      </c>
      <c r="I24" s="5">
        <f t="shared" si="1"/>
        <v>11706.74</v>
      </c>
    </row>
    <row r="25" spans="1:9" ht="18" customHeight="1">
      <c r="A25" s="76" t="s">
        <v>51</v>
      </c>
      <c r="B25" s="76" t="s">
        <v>44</v>
      </c>
      <c r="C25" s="83" t="s">
        <v>52</v>
      </c>
      <c r="D25" s="84" t="s">
        <v>53</v>
      </c>
      <c r="E25" s="83" t="s">
        <v>54</v>
      </c>
      <c r="F25" s="85">
        <v>1.06</v>
      </c>
      <c r="G25" s="81">
        <f aca="true" t="shared" si="2" ref="G25:G26">ROUND(2156.37,2)</f>
        <v>2156.37</v>
      </c>
      <c r="H25" s="82">
        <f t="shared" si="0"/>
        <v>2285.75</v>
      </c>
      <c r="I25" s="5">
        <f t="shared" si="1"/>
        <v>2811.93</v>
      </c>
    </row>
    <row r="26" spans="1:9" ht="22.5">
      <c r="A26" s="76" t="s">
        <v>55</v>
      </c>
      <c r="B26" s="76" t="s">
        <v>44</v>
      </c>
      <c r="C26" s="86" t="s">
        <v>56</v>
      </c>
      <c r="D26" s="87" t="s">
        <v>57</v>
      </c>
      <c r="E26" s="86" t="s">
        <v>54</v>
      </c>
      <c r="F26" s="88">
        <v>16.04</v>
      </c>
      <c r="G26" s="81">
        <f t="shared" si="2"/>
        <v>2156.37</v>
      </c>
      <c r="H26" s="82">
        <f t="shared" si="0"/>
        <v>34588.17</v>
      </c>
      <c r="I26" s="5">
        <f t="shared" si="1"/>
        <v>42550.37</v>
      </c>
    </row>
    <row r="27" spans="1:9" ht="22.5">
      <c r="A27" s="76" t="s">
        <v>58</v>
      </c>
      <c r="B27" s="76" t="s">
        <v>44</v>
      </c>
      <c r="C27" s="86" t="s">
        <v>59</v>
      </c>
      <c r="D27" s="87" t="s">
        <v>60</v>
      </c>
      <c r="E27" s="86" t="s">
        <v>61</v>
      </c>
      <c r="F27" s="88">
        <v>186.63</v>
      </c>
      <c r="G27" s="81">
        <f>ROUND(160.57*1.2*0.1,2)</f>
        <v>19.27</v>
      </c>
      <c r="H27" s="82">
        <f t="shared" si="0"/>
        <v>3596.36</v>
      </c>
      <c r="I27" s="5">
        <f t="shared" si="1"/>
        <v>4424.24</v>
      </c>
    </row>
    <row r="28" spans="1:9" ht="39" customHeight="1" hidden="1">
      <c r="A28" s="76" t="s">
        <v>62</v>
      </c>
      <c r="B28" s="76"/>
      <c r="C28" s="86"/>
      <c r="D28" s="87"/>
      <c r="E28" s="86"/>
      <c r="F28" s="88"/>
      <c r="G28" s="81"/>
      <c r="H28" s="82">
        <f t="shared" si="0"/>
        <v>0</v>
      </c>
      <c r="I28" s="5">
        <f t="shared" si="1"/>
        <v>0</v>
      </c>
    </row>
    <row r="29" spans="1:9" ht="18" customHeight="1" hidden="1">
      <c r="A29" s="76" t="s">
        <v>63</v>
      </c>
      <c r="B29" s="76"/>
      <c r="C29" s="89"/>
      <c r="D29" s="90"/>
      <c r="E29" s="79"/>
      <c r="F29" s="80"/>
      <c r="G29" s="81"/>
      <c r="H29" s="82">
        <f t="shared" si="0"/>
        <v>0</v>
      </c>
      <c r="I29" s="5">
        <f t="shared" si="1"/>
        <v>0</v>
      </c>
    </row>
    <row r="30" spans="1:9" ht="18" customHeight="1">
      <c r="A30" s="91"/>
      <c r="B30" s="91"/>
      <c r="C30" s="91"/>
      <c r="D30" s="92"/>
      <c r="E30" s="93"/>
      <c r="F30" s="94"/>
      <c r="G30" s="95" t="s">
        <v>64</v>
      </c>
      <c r="H30" s="96">
        <f>SUM(H23:H29)</f>
        <v>52193.63</v>
      </c>
      <c r="I30" s="5">
        <f t="shared" si="1"/>
        <v>64208.6</v>
      </c>
    </row>
    <row r="31" spans="1:9" ht="20.25" customHeight="1">
      <c r="A31" s="91"/>
      <c r="B31" s="91"/>
      <c r="C31" s="97"/>
      <c r="D31" s="98"/>
      <c r="E31" s="93"/>
      <c r="F31" s="94"/>
      <c r="G31" s="99"/>
      <c r="H31" s="94"/>
      <c r="I31" s="5">
        <f t="shared" si="1"/>
        <v>0</v>
      </c>
    </row>
    <row r="32" spans="1:9" ht="18" customHeight="1">
      <c r="A32" s="100" t="s">
        <v>65</v>
      </c>
      <c r="B32" s="73"/>
      <c r="C32" s="73"/>
      <c r="D32" s="73" t="s">
        <v>66</v>
      </c>
      <c r="E32" s="73"/>
      <c r="F32" s="101"/>
      <c r="G32" s="73"/>
      <c r="H32" s="73"/>
      <c r="I32" s="5">
        <f t="shared" si="1"/>
        <v>0</v>
      </c>
    </row>
    <row r="33" spans="1:9" ht="12.75">
      <c r="A33" s="76" t="s">
        <v>67</v>
      </c>
      <c r="B33" s="76" t="s">
        <v>44</v>
      </c>
      <c r="C33" s="83" t="s">
        <v>68</v>
      </c>
      <c r="D33" s="84" t="s">
        <v>69</v>
      </c>
      <c r="E33" s="83" t="s">
        <v>61</v>
      </c>
      <c r="F33" s="85">
        <v>6.45</v>
      </c>
      <c r="G33" s="81">
        <f>ROUND(((G40*0.8)+(G41*1.2)*1.4)+(G39*0.8*0.8),2)</f>
        <v>415.59</v>
      </c>
      <c r="H33" s="82">
        <f aca="true" t="shared" si="3" ref="H33:H48">ROUND(F33*G33,2)</f>
        <v>2680.56</v>
      </c>
      <c r="I33" s="5">
        <f t="shared" si="1"/>
        <v>3297.62</v>
      </c>
    </row>
    <row r="34" spans="1:9" ht="22.5">
      <c r="A34" s="76" t="s">
        <v>70</v>
      </c>
      <c r="B34" s="76" t="s">
        <v>44</v>
      </c>
      <c r="C34" s="83" t="s">
        <v>71</v>
      </c>
      <c r="D34" s="84" t="s">
        <v>72</v>
      </c>
      <c r="E34" s="77" t="s">
        <v>61</v>
      </c>
      <c r="F34" s="85">
        <v>9.69</v>
      </c>
      <c r="G34" s="81">
        <f>ROUND((G39*0.8*0.8)+(0.2*0.2*3.1415*G40)+(0.3*0.3*3.1415*G41),2)</f>
        <v>209.62</v>
      </c>
      <c r="H34" s="82">
        <f t="shared" si="3"/>
        <v>2031.22</v>
      </c>
      <c r="I34" s="5">
        <f t="shared" si="1"/>
        <v>2498.81</v>
      </c>
    </row>
    <row r="35" spans="1:9" ht="28.5" customHeight="1">
      <c r="A35" s="76" t="s">
        <v>73</v>
      </c>
      <c r="B35" s="76" t="s">
        <v>44</v>
      </c>
      <c r="C35" s="83" t="s">
        <v>74</v>
      </c>
      <c r="D35" s="84" t="s">
        <v>75</v>
      </c>
      <c r="E35" s="77" t="s">
        <v>61</v>
      </c>
      <c r="F35" s="85">
        <v>2.55</v>
      </c>
      <c r="G35" s="81">
        <f>ROUND(G34,2)</f>
        <v>209.62</v>
      </c>
      <c r="H35" s="82">
        <f t="shared" si="3"/>
        <v>534.53</v>
      </c>
      <c r="I35" s="5">
        <f t="shared" si="1"/>
        <v>657.58</v>
      </c>
    </row>
    <row r="36" spans="1:9" ht="12.75">
      <c r="A36" s="76" t="s">
        <v>76</v>
      </c>
      <c r="B36" s="76" t="s">
        <v>44</v>
      </c>
      <c r="C36" s="83" t="s">
        <v>77</v>
      </c>
      <c r="D36" s="84" t="s">
        <v>78</v>
      </c>
      <c r="E36" s="83" t="s">
        <v>61</v>
      </c>
      <c r="F36" s="85">
        <v>2.86</v>
      </c>
      <c r="G36" s="102">
        <f>ROUND(G34,2)</f>
        <v>209.62</v>
      </c>
      <c r="H36" s="82">
        <f t="shared" si="3"/>
        <v>599.51</v>
      </c>
      <c r="I36" s="5">
        <f t="shared" si="1"/>
        <v>737.52</v>
      </c>
    </row>
    <row r="37" spans="1:11" ht="12.75">
      <c r="A37" s="76" t="s">
        <v>79</v>
      </c>
      <c r="B37" s="76" t="s">
        <v>44</v>
      </c>
      <c r="C37" s="83" t="s">
        <v>80</v>
      </c>
      <c r="D37" s="84" t="s">
        <v>81</v>
      </c>
      <c r="E37" s="83" t="s">
        <v>54</v>
      </c>
      <c r="F37" s="85">
        <v>14.98</v>
      </c>
      <c r="G37" s="81">
        <f>ROUND(0.8*4*G39,2)</f>
        <v>841.34</v>
      </c>
      <c r="H37" s="82">
        <f t="shared" si="3"/>
        <v>12603.27</v>
      </c>
      <c r="I37" s="5">
        <f t="shared" si="1"/>
        <v>15504.54</v>
      </c>
      <c r="K37" s="103"/>
    </row>
    <row r="38" spans="1:9" ht="18" customHeight="1">
      <c r="A38" s="76" t="s">
        <v>82</v>
      </c>
      <c r="B38" s="76" t="s">
        <v>44</v>
      </c>
      <c r="C38" s="83" t="s">
        <v>83</v>
      </c>
      <c r="D38" s="84" t="s">
        <v>84</v>
      </c>
      <c r="E38" s="83" t="s">
        <v>61</v>
      </c>
      <c r="F38" s="85">
        <v>88.93</v>
      </c>
      <c r="G38" s="81">
        <f>ROUND(0.8*0.8*G39,2)</f>
        <v>168.27</v>
      </c>
      <c r="H38" s="82">
        <f t="shared" si="3"/>
        <v>14964.25</v>
      </c>
      <c r="I38" s="5">
        <f t="shared" si="1"/>
        <v>18409.02</v>
      </c>
    </row>
    <row r="39" spans="1:9" ht="12.75">
      <c r="A39" s="76" t="s">
        <v>85</v>
      </c>
      <c r="B39" s="76" t="s">
        <v>44</v>
      </c>
      <c r="C39" s="83" t="s">
        <v>86</v>
      </c>
      <c r="D39" s="84" t="s">
        <v>87</v>
      </c>
      <c r="E39" s="83" t="s">
        <v>88</v>
      </c>
      <c r="F39" s="85">
        <v>32.74</v>
      </c>
      <c r="G39" s="81">
        <f>ROUND(262.92,2)</f>
        <v>262.92</v>
      </c>
      <c r="H39" s="82">
        <f t="shared" si="3"/>
        <v>8608</v>
      </c>
      <c r="I39" s="5">
        <f t="shared" si="1"/>
        <v>10589.56</v>
      </c>
    </row>
    <row r="40" spans="1:9" ht="18" customHeight="1">
      <c r="A40" s="76" t="s">
        <v>89</v>
      </c>
      <c r="B40" s="76" t="s">
        <v>44</v>
      </c>
      <c r="C40" s="83" t="s">
        <v>90</v>
      </c>
      <c r="D40" s="84" t="s">
        <v>91</v>
      </c>
      <c r="E40" s="83" t="s">
        <v>88</v>
      </c>
      <c r="F40" s="85">
        <v>72.38</v>
      </c>
      <c r="G40" s="81">
        <f>ROUND(30.38,2)</f>
        <v>30.38</v>
      </c>
      <c r="H40" s="82">
        <f t="shared" si="3"/>
        <v>2198.9</v>
      </c>
      <c r="I40" s="5">
        <f t="shared" si="1"/>
        <v>2705.09</v>
      </c>
    </row>
    <row r="41" spans="1:9" ht="18" customHeight="1">
      <c r="A41" s="76" t="s">
        <v>92</v>
      </c>
      <c r="B41" s="76" t="s">
        <v>44</v>
      </c>
      <c r="C41" s="83" t="s">
        <v>93</v>
      </c>
      <c r="D41" s="84" t="s">
        <v>94</v>
      </c>
      <c r="E41" s="83" t="s">
        <v>88</v>
      </c>
      <c r="F41" s="85">
        <v>120.31</v>
      </c>
      <c r="G41" s="81">
        <f>ROUND(132.75,2)</f>
        <v>132.75</v>
      </c>
      <c r="H41" s="82">
        <f t="shared" si="3"/>
        <v>15971.15</v>
      </c>
      <c r="I41" s="5">
        <f t="shared" si="1"/>
        <v>19647.71</v>
      </c>
    </row>
    <row r="42" spans="1:9" ht="18" customHeight="1">
      <c r="A42" s="76" t="s">
        <v>95</v>
      </c>
      <c r="B42" s="76" t="s">
        <v>44</v>
      </c>
      <c r="C42" s="83" t="s">
        <v>96</v>
      </c>
      <c r="D42" s="84" t="s">
        <v>97</v>
      </c>
      <c r="E42" s="83" t="s">
        <v>61</v>
      </c>
      <c r="F42" s="85">
        <v>4.58</v>
      </c>
      <c r="G42" s="81">
        <f>ROUND(G33-G34,2)</f>
        <v>205.97</v>
      </c>
      <c r="H42" s="82">
        <f t="shared" si="3"/>
        <v>943.34</v>
      </c>
      <c r="I42" s="5">
        <f t="shared" si="1"/>
        <v>1160.5</v>
      </c>
    </row>
    <row r="43" spans="1:9" ht="18" customHeight="1">
      <c r="A43" s="76" t="s">
        <v>98</v>
      </c>
      <c r="B43" s="76" t="s">
        <v>44</v>
      </c>
      <c r="C43" s="83" t="s">
        <v>99</v>
      </c>
      <c r="D43" s="84" t="s">
        <v>100</v>
      </c>
      <c r="E43" s="83" t="s">
        <v>61</v>
      </c>
      <c r="F43" s="85">
        <v>109.27</v>
      </c>
      <c r="G43" s="81">
        <f>ROUND(((G40*0.8)+(G41*1.2)*0.1)+((262.92+194.64)*0.6*0.05),2)</f>
        <v>53.96</v>
      </c>
      <c r="H43" s="82">
        <f t="shared" si="3"/>
        <v>5896.21</v>
      </c>
      <c r="I43" s="5">
        <f t="shared" si="1"/>
        <v>7253.52</v>
      </c>
    </row>
    <row r="44" spans="1:9" ht="18" customHeight="1">
      <c r="A44" s="76" t="s">
        <v>101</v>
      </c>
      <c r="B44" s="76" t="s">
        <v>44</v>
      </c>
      <c r="C44" s="83" t="s">
        <v>102</v>
      </c>
      <c r="D44" s="84" t="s">
        <v>103</v>
      </c>
      <c r="E44" s="83" t="s">
        <v>104</v>
      </c>
      <c r="F44" s="85">
        <v>2123.08</v>
      </c>
      <c r="G44" s="81">
        <f>ROUND(5,2)</f>
        <v>5</v>
      </c>
      <c r="H44" s="82">
        <f t="shared" si="3"/>
        <v>10615.4</v>
      </c>
      <c r="I44" s="5">
        <f t="shared" si="1"/>
        <v>13059.07</v>
      </c>
    </row>
    <row r="45" spans="1:9" ht="12.75">
      <c r="A45" s="76" t="s">
        <v>105</v>
      </c>
      <c r="B45" s="76" t="s">
        <v>44</v>
      </c>
      <c r="C45" s="83" t="s">
        <v>106</v>
      </c>
      <c r="D45" s="84" t="s">
        <v>107</v>
      </c>
      <c r="E45" s="83" t="s">
        <v>61</v>
      </c>
      <c r="F45" s="85">
        <v>445.08</v>
      </c>
      <c r="G45" s="81">
        <f>ROUND((262.92+194.64)*0.6*0.1,2)</f>
        <v>27.45</v>
      </c>
      <c r="H45" s="82">
        <f t="shared" si="3"/>
        <v>12217.45</v>
      </c>
      <c r="I45" s="5">
        <f t="shared" si="1"/>
        <v>15029.91</v>
      </c>
    </row>
    <row r="46" spans="1:9" ht="12.75">
      <c r="A46" s="76" t="s">
        <v>108</v>
      </c>
      <c r="B46" s="76" t="s">
        <v>44</v>
      </c>
      <c r="C46" s="86" t="s">
        <v>109</v>
      </c>
      <c r="D46" s="87" t="s">
        <v>110</v>
      </c>
      <c r="E46" s="86" t="s">
        <v>104</v>
      </c>
      <c r="F46" s="88">
        <v>3848.18</v>
      </c>
      <c r="G46" s="81">
        <f aca="true" t="shared" si="4" ref="G46:G47">ROUND(2,2)</f>
        <v>2</v>
      </c>
      <c r="H46" s="82">
        <f t="shared" si="3"/>
        <v>7696.36</v>
      </c>
      <c r="I46" s="5">
        <f t="shared" si="1"/>
        <v>9468.06</v>
      </c>
    </row>
    <row r="47" spans="1:9" ht="12.75">
      <c r="A47" s="76" t="s">
        <v>111</v>
      </c>
      <c r="B47" s="76" t="s">
        <v>44</v>
      </c>
      <c r="C47" s="86" t="s">
        <v>112</v>
      </c>
      <c r="D47" s="87" t="s">
        <v>113</v>
      </c>
      <c r="E47" s="86" t="s">
        <v>104</v>
      </c>
      <c r="F47" s="88">
        <v>353.99</v>
      </c>
      <c r="G47" s="81">
        <f t="shared" si="4"/>
        <v>2</v>
      </c>
      <c r="H47" s="82">
        <f t="shared" si="3"/>
        <v>707.98</v>
      </c>
      <c r="I47" s="5">
        <f t="shared" si="1"/>
        <v>870.96</v>
      </c>
    </row>
    <row r="48" spans="1:9" ht="12.75">
      <c r="A48" s="76" t="s">
        <v>114</v>
      </c>
      <c r="B48" s="76" t="s">
        <v>44</v>
      </c>
      <c r="C48" s="86" t="s">
        <v>115</v>
      </c>
      <c r="D48" s="87" t="s">
        <v>116</v>
      </c>
      <c r="E48" s="104" t="s">
        <v>61</v>
      </c>
      <c r="F48" s="80">
        <v>22.95</v>
      </c>
      <c r="G48" s="81">
        <f>ROUND(100*2*1,2)</f>
        <v>200</v>
      </c>
      <c r="H48" s="82">
        <f t="shared" si="3"/>
        <v>4590</v>
      </c>
      <c r="I48" s="5">
        <f t="shared" si="1"/>
        <v>5646.62</v>
      </c>
    </row>
    <row r="49" spans="1:9" ht="18" customHeight="1">
      <c r="A49" s="91"/>
      <c r="B49" s="91"/>
      <c r="C49" s="97"/>
      <c r="D49" s="105"/>
      <c r="E49" s="93"/>
      <c r="F49" s="94"/>
      <c r="G49" s="95" t="s">
        <v>64</v>
      </c>
      <c r="H49" s="106">
        <f>SUM(H33:H48)</f>
        <v>102858.12999999999</v>
      </c>
      <c r="I49" s="5">
        <f t="shared" si="1"/>
        <v>126536.07</v>
      </c>
    </row>
    <row r="50" spans="1:9" ht="21.75" customHeight="1">
      <c r="A50" s="91"/>
      <c r="B50" s="91"/>
      <c r="C50" s="97"/>
      <c r="D50" s="105"/>
      <c r="E50" s="93"/>
      <c r="F50" s="94"/>
      <c r="G50" s="99"/>
      <c r="H50" s="94"/>
      <c r="I50" s="5">
        <f t="shared" si="1"/>
        <v>0</v>
      </c>
    </row>
    <row r="51" spans="1:14" ht="21.75" customHeight="1">
      <c r="A51" s="100" t="s">
        <v>117</v>
      </c>
      <c r="B51" s="73"/>
      <c r="C51" s="73"/>
      <c r="D51" s="71" t="s">
        <v>118</v>
      </c>
      <c r="E51" s="73"/>
      <c r="F51" s="101"/>
      <c r="G51" s="73"/>
      <c r="H51" s="73"/>
      <c r="I51" s="5">
        <f t="shared" si="1"/>
        <v>0</v>
      </c>
      <c r="K51" s="107"/>
      <c r="L51" s="107"/>
      <c r="M51" s="107"/>
      <c r="N51" s="107"/>
    </row>
    <row r="52" spans="1:14" ht="12.75">
      <c r="A52" s="108" t="s">
        <v>119</v>
      </c>
      <c r="B52" s="76" t="s">
        <v>44</v>
      </c>
      <c r="C52" s="86" t="s">
        <v>120</v>
      </c>
      <c r="D52" s="87" t="s">
        <v>121</v>
      </c>
      <c r="E52" s="86" t="s">
        <v>54</v>
      </c>
      <c r="F52" s="88">
        <v>7.33</v>
      </c>
      <c r="G52" s="109">
        <f>ROUND(2156.37,2)</f>
        <v>2156.37</v>
      </c>
      <c r="H52" s="82">
        <f aca="true" t="shared" si="5" ref="H52:H60">ROUND(F52*G52,2)</f>
        <v>15806.19</v>
      </c>
      <c r="I52" s="5">
        <f t="shared" si="1"/>
        <v>19444.77</v>
      </c>
      <c r="K52" s="107"/>
      <c r="L52" s="107"/>
      <c r="M52" s="107"/>
      <c r="N52" s="107"/>
    </row>
    <row r="53" spans="1:14" ht="12.75">
      <c r="A53" s="108" t="s">
        <v>122</v>
      </c>
      <c r="B53" s="76" t="s">
        <v>44</v>
      </c>
      <c r="C53" s="83" t="s">
        <v>123</v>
      </c>
      <c r="D53" s="84" t="s">
        <v>124</v>
      </c>
      <c r="E53" s="83" t="s">
        <v>61</v>
      </c>
      <c r="F53" s="85">
        <v>710</v>
      </c>
      <c r="G53" s="81">
        <f>ROUND(G52*0.05,2)</f>
        <v>107.82</v>
      </c>
      <c r="H53" s="82">
        <f t="shared" si="5"/>
        <v>76552.2</v>
      </c>
      <c r="I53" s="5">
        <f t="shared" si="1"/>
        <v>94174.52</v>
      </c>
      <c r="K53" s="110"/>
      <c r="L53" s="111"/>
      <c r="M53" s="112"/>
      <c r="N53" s="113"/>
    </row>
    <row r="54" spans="1:14" ht="12.75">
      <c r="A54" s="108" t="s">
        <v>125</v>
      </c>
      <c r="B54" s="76" t="s">
        <v>44</v>
      </c>
      <c r="C54" s="83" t="s">
        <v>126</v>
      </c>
      <c r="D54" s="84" t="s">
        <v>127</v>
      </c>
      <c r="E54" s="83" t="s">
        <v>54</v>
      </c>
      <c r="F54" s="85">
        <v>3.46</v>
      </c>
      <c r="G54" s="81">
        <f>ROUND(G52,2)</f>
        <v>2156.37</v>
      </c>
      <c r="H54" s="82">
        <f t="shared" si="5"/>
        <v>7461.04</v>
      </c>
      <c r="I54" s="5">
        <f t="shared" si="1"/>
        <v>9178.57</v>
      </c>
      <c r="K54" s="110"/>
      <c r="L54" s="111"/>
      <c r="M54" s="114"/>
      <c r="N54" s="113"/>
    </row>
    <row r="55" spans="1:14" ht="22.5">
      <c r="A55" s="108" t="s">
        <v>128</v>
      </c>
      <c r="B55" s="76" t="s">
        <v>44</v>
      </c>
      <c r="C55" s="86" t="s">
        <v>129</v>
      </c>
      <c r="D55" s="87" t="s">
        <v>130</v>
      </c>
      <c r="E55" s="86" t="s">
        <v>54</v>
      </c>
      <c r="F55" s="88">
        <v>12.3</v>
      </c>
      <c r="G55" s="81">
        <f>ROUND(G52,2)</f>
        <v>2156.37</v>
      </c>
      <c r="H55" s="82">
        <f t="shared" si="5"/>
        <v>26523.35</v>
      </c>
      <c r="I55" s="5">
        <f t="shared" si="1"/>
        <v>32629.03</v>
      </c>
      <c r="K55" s="110"/>
      <c r="L55" s="111"/>
      <c r="M55" s="114"/>
      <c r="N55" s="113"/>
    </row>
    <row r="56" spans="1:14" ht="12.75">
      <c r="A56" s="108" t="s">
        <v>131</v>
      </c>
      <c r="B56" s="76" t="s">
        <v>44</v>
      </c>
      <c r="C56" s="86" t="s">
        <v>132</v>
      </c>
      <c r="D56" s="87" t="s">
        <v>133</v>
      </c>
      <c r="E56" s="86" t="s">
        <v>61</v>
      </c>
      <c r="F56" s="88">
        <v>141.26</v>
      </c>
      <c r="G56" s="81">
        <f>ROUND(G52*0.15,2)</f>
        <v>323.46</v>
      </c>
      <c r="H56" s="82">
        <f t="shared" si="5"/>
        <v>45691.96</v>
      </c>
      <c r="I56" s="5">
        <f t="shared" si="1"/>
        <v>56210.25</v>
      </c>
      <c r="K56" s="110"/>
      <c r="L56" s="111"/>
      <c r="M56" s="114"/>
      <c r="N56" s="113"/>
    </row>
    <row r="57" spans="1:14" ht="12.75" hidden="1">
      <c r="A57" s="108" t="s">
        <v>134</v>
      </c>
      <c r="B57" s="76" t="s">
        <v>44</v>
      </c>
      <c r="C57" s="77"/>
      <c r="D57" s="115"/>
      <c r="E57" s="77"/>
      <c r="F57" s="85"/>
      <c r="G57" s="81"/>
      <c r="H57" s="82">
        <f t="shared" si="5"/>
        <v>0</v>
      </c>
      <c r="I57" s="5">
        <f t="shared" si="1"/>
        <v>0</v>
      </c>
      <c r="K57" s="110"/>
      <c r="L57" s="111"/>
      <c r="M57" s="107"/>
      <c r="N57" s="113"/>
    </row>
    <row r="58" spans="1:14" ht="18" customHeight="1" hidden="1">
      <c r="A58" s="108" t="s">
        <v>135</v>
      </c>
      <c r="B58" s="76"/>
      <c r="C58" s="77"/>
      <c r="D58" s="115"/>
      <c r="E58" s="77"/>
      <c r="F58" s="85"/>
      <c r="G58" s="81"/>
      <c r="H58" s="82">
        <f t="shared" si="5"/>
        <v>0</v>
      </c>
      <c r="I58" s="5">
        <f t="shared" si="1"/>
        <v>0</v>
      </c>
      <c r="K58" s="110"/>
      <c r="L58" s="111"/>
      <c r="M58" s="114"/>
      <c r="N58" s="113"/>
    </row>
    <row r="59" spans="1:14" ht="12.75" hidden="1">
      <c r="A59" s="108" t="s">
        <v>136</v>
      </c>
      <c r="B59" s="108"/>
      <c r="C59" s="77"/>
      <c r="D59" s="115"/>
      <c r="E59" s="77"/>
      <c r="F59" s="85"/>
      <c r="G59" s="81"/>
      <c r="H59" s="82">
        <f t="shared" si="5"/>
        <v>0</v>
      </c>
      <c r="I59" s="5">
        <f t="shared" si="1"/>
        <v>0</v>
      </c>
      <c r="K59" s="116"/>
      <c r="L59" s="107"/>
      <c r="M59" s="107"/>
      <c r="N59" s="113"/>
    </row>
    <row r="60" spans="1:14" ht="12.75" hidden="1">
      <c r="A60" s="108" t="s">
        <v>137</v>
      </c>
      <c r="B60" s="108" t="s">
        <v>44</v>
      </c>
      <c r="C60" s="77"/>
      <c r="D60" s="78"/>
      <c r="E60" s="117"/>
      <c r="F60" s="82"/>
      <c r="G60" s="81"/>
      <c r="H60" s="82">
        <f t="shared" si="5"/>
        <v>0</v>
      </c>
      <c r="I60" s="5">
        <f t="shared" si="1"/>
        <v>0</v>
      </c>
      <c r="K60" s="116"/>
      <c r="L60" s="107"/>
      <c r="M60" s="107"/>
      <c r="N60" s="113"/>
    </row>
    <row r="61" spans="1:14" ht="18" customHeight="1" hidden="1">
      <c r="A61" s="108" t="s">
        <v>138</v>
      </c>
      <c r="B61" s="108"/>
      <c r="C61" s="118"/>
      <c r="D61" s="119"/>
      <c r="E61" s="117"/>
      <c r="F61" s="82"/>
      <c r="G61" s="102"/>
      <c r="H61" s="82">
        <f>F61*G61</f>
        <v>0</v>
      </c>
      <c r="I61" s="5">
        <f t="shared" si="1"/>
        <v>0</v>
      </c>
      <c r="K61" s="116"/>
      <c r="L61" s="107"/>
      <c r="M61" s="107"/>
      <c r="N61" s="113"/>
    </row>
    <row r="62" spans="1:14" ht="18" customHeight="1" hidden="1">
      <c r="A62" s="108" t="s">
        <v>139</v>
      </c>
      <c r="B62" s="120"/>
      <c r="C62" s="121"/>
      <c r="D62" s="122"/>
      <c r="E62" s="123"/>
      <c r="F62" s="124"/>
      <c r="G62" s="125"/>
      <c r="H62" s="126"/>
      <c r="I62" s="5">
        <f t="shared" si="1"/>
        <v>0</v>
      </c>
      <c r="K62" s="116"/>
      <c r="L62" s="107"/>
      <c r="M62" s="107"/>
      <c r="N62" s="113"/>
    </row>
    <row r="63" spans="1:14" ht="18" customHeight="1" hidden="1">
      <c r="A63" s="108" t="s">
        <v>140</v>
      </c>
      <c r="B63" s="127"/>
      <c r="C63" s="128"/>
      <c r="D63" s="129"/>
      <c r="E63" s="130"/>
      <c r="F63" s="131"/>
      <c r="G63" s="132"/>
      <c r="H63" s="131"/>
      <c r="I63" s="5">
        <f t="shared" si="1"/>
        <v>0</v>
      </c>
      <c r="K63" s="116"/>
      <c r="L63" s="107"/>
      <c r="M63" s="107"/>
      <c r="N63" s="113"/>
    </row>
    <row r="64" spans="1:14" ht="18" customHeight="1">
      <c r="A64" s="91"/>
      <c r="B64" s="91"/>
      <c r="C64" s="97"/>
      <c r="D64" s="105"/>
      <c r="E64" s="133"/>
      <c r="F64" s="94"/>
      <c r="G64" s="134" t="s">
        <v>64</v>
      </c>
      <c r="H64" s="135">
        <f>SUM(H52:H63)</f>
        <v>172034.74</v>
      </c>
      <c r="I64" s="5">
        <f t="shared" si="1"/>
        <v>211637.14</v>
      </c>
      <c r="K64" s="116"/>
      <c r="L64" s="107"/>
      <c r="M64" s="107"/>
      <c r="N64" s="107"/>
    </row>
    <row r="65" spans="1:11" ht="18.75" customHeight="1">
      <c r="A65" s="91"/>
      <c r="B65" s="91"/>
      <c r="C65" s="97"/>
      <c r="D65" s="105"/>
      <c r="E65" s="133"/>
      <c r="F65" s="94"/>
      <c r="G65" s="99"/>
      <c r="H65" s="94"/>
      <c r="I65" s="5">
        <f t="shared" si="1"/>
        <v>0</v>
      </c>
      <c r="K65" s="116"/>
    </row>
    <row r="66" spans="1:9" ht="18" customHeight="1" hidden="1">
      <c r="A66" s="136"/>
      <c r="B66" s="127"/>
      <c r="C66" s="128"/>
      <c r="D66" s="137"/>
      <c r="E66" s="130"/>
      <c r="F66" s="131"/>
      <c r="G66" s="138"/>
      <c r="H66" s="139"/>
      <c r="I66" s="5">
        <f t="shared" si="1"/>
        <v>0</v>
      </c>
    </row>
    <row r="67" spans="1:9" ht="18" customHeight="1" hidden="1">
      <c r="A67" s="136"/>
      <c r="B67" s="127"/>
      <c r="C67" s="128"/>
      <c r="D67" s="137"/>
      <c r="E67" s="130"/>
      <c r="F67" s="131"/>
      <c r="G67" s="138"/>
      <c r="H67" s="139"/>
      <c r="I67" s="5">
        <f t="shared" si="1"/>
        <v>0</v>
      </c>
    </row>
    <row r="68" spans="1:9" ht="18" customHeight="1" hidden="1">
      <c r="A68" s="140"/>
      <c r="B68" s="141"/>
      <c r="C68" s="142"/>
      <c r="D68" s="143"/>
      <c r="E68" s="144"/>
      <c r="F68" s="145"/>
      <c r="G68" s="146"/>
      <c r="H68" s="131" t="e">
        <f>G68+(G68*#REF!)</f>
        <v>#REF!</v>
      </c>
      <c r="I68" s="5" t="e">
        <f t="shared" si="1"/>
        <v>#REF!</v>
      </c>
    </row>
    <row r="69" spans="1:11" ht="16.5" customHeight="1">
      <c r="A69" s="147" t="s">
        <v>141</v>
      </c>
      <c r="B69" s="147"/>
      <c r="C69" s="147"/>
      <c r="D69" s="147"/>
      <c r="E69" s="147"/>
      <c r="F69" s="147"/>
      <c r="G69" s="147"/>
      <c r="H69" s="148">
        <f>H30+H49+H64</f>
        <v>327086.5</v>
      </c>
      <c r="I69" s="5">
        <f t="shared" si="1"/>
        <v>402381.81</v>
      </c>
      <c r="K69" s="149"/>
    </row>
    <row r="70" spans="1:11" ht="16.5">
      <c r="A70" s="150"/>
      <c r="B70" s="150"/>
      <c r="C70" s="150"/>
      <c r="D70" s="150"/>
      <c r="E70" s="150"/>
      <c r="F70" s="150"/>
      <c r="G70" s="150"/>
      <c r="H70" s="151"/>
      <c r="K70" s="149"/>
    </row>
    <row r="71" spans="1:11" ht="13.5">
      <c r="A71" s="70">
        <v>2</v>
      </c>
      <c r="B71" s="71"/>
      <c r="C71" s="71"/>
      <c r="D71" s="71" t="s">
        <v>142</v>
      </c>
      <c r="E71" s="71"/>
      <c r="F71" s="72"/>
      <c r="G71" s="71"/>
      <c r="H71" s="73"/>
      <c r="K71" s="149"/>
    </row>
    <row r="72" spans="1:11" ht="13.5">
      <c r="A72" s="70" t="s">
        <v>143</v>
      </c>
      <c r="B72" s="71"/>
      <c r="C72" s="71"/>
      <c r="D72" s="71" t="s">
        <v>42</v>
      </c>
      <c r="E72" s="71"/>
      <c r="F72" s="72"/>
      <c r="G72" s="71"/>
      <c r="H72" s="73"/>
      <c r="K72" s="149"/>
    </row>
    <row r="73" spans="1:11" ht="12.75">
      <c r="A73" s="76" t="s">
        <v>144</v>
      </c>
      <c r="B73" s="76" t="s">
        <v>44</v>
      </c>
      <c r="C73" s="77" t="s">
        <v>45</v>
      </c>
      <c r="D73" s="78" t="s">
        <v>46</v>
      </c>
      <c r="E73" s="79" t="s">
        <v>47</v>
      </c>
      <c r="F73" s="80">
        <v>367.87</v>
      </c>
      <c r="G73" s="81">
        <f>ROUND(6,2)</f>
        <v>6</v>
      </c>
      <c r="H73" s="82">
        <f aca="true" t="shared" si="6" ref="H73:H80">ROUND(F73*G73,2)</f>
        <v>2207.22</v>
      </c>
      <c r="I73" s="5">
        <f aca="true" t="shared" si="7" ref="I73:I81">ROUND(H73*$J$9,2)</f>
        <v>2715.32</v>
      </c>
      <c r="K73" s="149"/>
    </row>
    <row r="74" spans="1:11" ht="22.5">
      <c r="A74" s="76" t="s">
        <v>145</v>
      </c>
      <c r="B74" s="76" t="s">
        <v>44</v>
      </c>
      <c r="C74" s="152" t="s">
        <v>49</v>
      </c>
      <c r="D74" s="84" t="s">
        <v>50</v>
      </c>
      <c r="E74" s="153" t="s">
        <v>47</v>
      </c>
      <c r="F74" s="154">
        <v>4.99</v>
      </c>
      <c r="G74" s="81">
        <f>ROUND(251.67*2*3,2)</f>
        <v>1510.02</v>
      </c>
      <c r="H74" s="82">
        <f t="shared" si="6"/>
        <v>7535</v>
      </c>
      <c r="I74" s="5">
        <f t="shared" si="7"/>
        <v>9269.56</v>
      </c>
      <c r="K74" s="149"/>
    </row>
    <row r="75" spans="1:11" ht="12.75">
      <c r="A75" s="76" t="s">
        <v>146</v>
      </c>
      <c r="B75" s="76" t="s">
        <v>44</v>
      </c>
      <c r="C75" s="152" t="s">
        <v>96</v>
      </c>
      <c r="D75" s="84" t="s">
        <v>97</v>
      </c>
      <c r="E75" s="153" t="s">
        <v>61</v>
      </c>
      <c r="F75" s="154">
        <v>4.58</v>
      </c>
      <c r="G75" s="81">
        <f aca="true" t="shared" si="8" ref="G75:G77">ROUND(310.05,2)</f>
        <v>310.05</v>
      </c>
      <c r="H75" s="82">
        <f t="shared" si="6"/>
        <v>1420.03</v>
      </c>
      <c r="I75" s="5">
        <f t="shared" si="7"/>
        <v>1746.92</v>
      </c>
      <c r="K75" s="149"/>
    </row>
    <row r="76" spans="1:11" ht="22.5">
      <c r="A76" s="76" t="s">
        <v>147</v>
      </c>
      <c r="B76" s="76" t="s">
        <v>44</v>
      </c>
      <c r="C76" s="152" t="s">
        <v>71</v>
      </c>
      <c r="D76" s="84" t="s">
        <v>72</v>
      </c>
      <c r="E76" s="153" t="s">
        <v>61</v>
      </c>
      <c r="F76" s="154">
        <v>9.69</v>
      </c>
      <c r="G76" s="81">
        <f t="shared" si="8"/>
        <v>310.05</v>
      </c>
      <c r="H76" s="82">
        <f t="shared" si="6"/>
        <v>3004.38</v>
      </c>
      <c r="I76" s="5">
        <f t="shared" si="7"/>
        <v>3695.99</v>
      </c>
      <c r="K76" s="149"/>
    </row>
    <row r="77" spans="1:11" ht="12.75">
      <c r="A77" s="76" t="s">
        <v>148</v>
      </c>
      <c r="B77" s="76" t="s">
        <v>44</v>
      </c>
      <c r="C77" s="152" t="s">
        <v>74</v>
      </c>
      <c r="D77" s="84" t="s">
        <v>75</v>
      </c>
      <c r="E77" s="153" t="s">
        <v>61</v>
      </c>
      <c r="F77" s="154">
        <v>2.55</v>
      </c>
      <c r="G77" s="81">
        <f t="shared" si="8"/>
        <v>310.05</v>
      </c>
      <c r="H77" s="82">
        <f t="shared" si="6"/>
        <v>790.63</v>
      </c>
      <c r="I77" s="5">
        <f t="shared" si="7"/>
        <v>972.63</v>
      </c>
      <c r="K77" s="149"/>
    </row>
    <row r="78" spans="1:11" ht="12.75">
      <c r="A78" s="76" t="s">
        <v>149</v>
      </c>
      <c r="B78" s="76" t="s">
        <v>44</v>
      </c>
      <c r="C78" s="152" t="s">
        <v>52</v>
      </c>
      <c r="D78" s="84" t="s">
        <v>53</v>
      </c>
      <c r="E78" s="152" t="s">
        <v>54</v>
      </c>
      <c r="F78" s="155">
        <v>1.06</v>
      </c>
      <c r="G78" s="81">
        <f>ROUND(1645.25,2)</f>
        <v>1645.25</v>
      </c>
      <c r="H78" s="82">
        <f t="shared" si="6"/>
        <v>1743.97</v>
      </c>
      <c r="I78" s="5">
        <f t="shared" si="7"/>
        <v>2145.43</v>
      </c>
      <c r="K78" s="149"/>
    </row>
    <row r="79" spans="1:11" ht="12.75" hidden="1">
      <c r="A79" s="76" t="s">
        <v>150</v>
      </c>
      <c r="B79" s="76"/>
      <c r="C79" s="153"/>
      <c r="D79" s="115"/>
      <c r="E79" s="153"/>
      <c r="F79" s="154"/>
      <c r="G79" s="81"/>
      <c r="H79" s="82">
        <f t="shared" si="6"/>
        <v>0</v>
      </c>
      <c r="I79" s="5">
        <f t="shared" si="7"/>
        <v>0</v>
      </c>
      <c r="K79" s="149"/>
    </row>
    <row r="80" spans="1:11" ht="12.75" hidden="1">
      <c r="A80" s="76" t="s">
        <v>151</v>
      </c>
      <c r="B80" s="76" t="s">
        <v>44</v>
      </c>
      <c r="C80" s="89"/>
      <c r="D80" s="90"/>
      <c r="E80" s="79"/>
      <c r="F80" s="80"/>
      <c r="G80" s="81"/>
      <c r="H80" s="82">
        <f t="shared" si="6"/>
        <v>0</v>
      </c>
      <c r="I80" s="5">
        <f t="shared" si="7"/>
        <v>0</v>
      </c>
      <c r="K80" s="149"/>
    </row>
    <row r="81" spans="1:11" ht="12.75">
      <c r="A81" s="91"/>
      <c r="B81" s="91"/>
      <c r="C81" s="91"/>
      <c r="D81" s="92"/>
      <c r="E81" s="93"/>
      <c r="F81" s="94"/>
      <c r="G81" s="95" t="s">
        <v>64</v>
      </c>
      <c r="H81" s="96">
        <f>SUM(H73:H80)</f>
        <v>16701.23</v>
      </c>
      <c r="I81" s="5">
        <f t="shared" si="7"/>
        <v>20545.85</v>
      </c>
      <c r="K81" s="149"/>
    </row>
    <row r="82" spans="1:11" ht="13.5">
      <c r="A82" s="91"/>
      <c r="B82" s="91"/>
      <c r="C82" s="97"/>
      <c r="D82" s="98"/>
      <c r="E82" s="93"/>
      <c r="F82" s="94"/>
      <c r="G82" s="99"/>
      <c r="H82" s="94"/>
      <c r="K82" s="149"/>
    </row>
    <row r="83" spans="1:11" ht="13.5">
      <c r="A83" s="100" t="s">
        <v>152</v>
      </c>
      <c r="B83" s="73"/>
      <c r="C83" s="73"/>
      <c r="D83" s="73" t="s">
        <v>66</v>
      </c>
      <c r="E83" s="73"/>
      <c r="F83" s="101"/>
      <c r="G83" s="73"/>
      <c r="H83" s="73"/>
      <c r="K83" s="149"/>
    </row>
    <row r="84" spans="1:11" ht="12.75">
      <c r="A84" s="76" t="s">
        <v>153</v>
      </c>
      <c r="B84" s="76" t="s">
        <v>44</v>
      </c>
      <c r="C84" s="152" t="s">
        <v>68</v>
      </c>
      <c r="D84" s="84" t="s">
        <v>69</v>
      </c>
      <c r="E84" s="152" t="s">
        <v>61</v>
      </c>
      <c r="F84" s="155">
        <v>6.45</v>
      </c>
      <c r="G84" s="81">
        <f>ROUND(((G91*0.8)+(G92*1.2)*1.4)+(176.83*0.8*0.8),2)</f>
        <v>203.89</v>
      </c>
      <c r="H84" s="82">
        <f aca="true" t="shared" si="9" ref="H84:H96">ROUND(F84*G84,2)</f>
        <v>1315.09</v>
      </c>
      <c r="I84" s="5">
        <f aca="true" t="shared" si="10" ref="I84:I98">ROUND(H84*$J$9,2)</f>
        <v>1617.82</v>
      </c>
      <c r="K84" s="149"/>
    </row>
    <row r="85" spans="1:11" ht="22.5">
      <c r="A85" s="76" t="s">
        <v>154</v>
      </c>
      <c r="B85" s="76" t="s">
        <v>44</v>
      </c>
      <c r="C85" s="152" t="s">
        <v>71</v>
      </c>
      <c r="D85" s="84" t="s">
        <v>72</v>
      </c>
      <c r="E85" s="153" t="s">
        <v>61</v>
      </c>
      <c r="F85" s="154">
        <v>9.69</v>
      </c>
      <c r="G85" s="81">
        <f>ROUND((176.83*0.8*0.8)+(0.2*0.2*3.1415*G91)+(0.3*0.3*3.1415*G92),2)</f>
        <v>128.3</v>
      </c>
      <c r="H85" s="82">
        <f t="shared" si="9"/>
        <v>1243.23</v>
      </c>
      <c r="I85" s="5">
        <f t="shared" si="10"/>
        <v>1529.42</v>
      </c>
      <c r="K85" s="149"/>
    </row>
    <row r="86" spans="1:11" ht="12.75">
      <c r="A86" s="76" t="s">
        <v>155</v>
      </c>
      <c r="B86" s="76" t="s">
        <v>44</v>
      </c>
      <c r="C86" s="152" t="s">
        <v>74</v>
      </c>
      <c r="D86" s="84" t="s">
        <v>75</v>
      </c>
      <c r="E86" s="153" t="s">
        <v>61</v>
      </c>
      <c r="F86" s="154">
        <v>2.55</v>
      </c>
      <c r="G86" s="81">
        <f>ROUND(G85,2)</f>
        <v>128.3</v>
      </c>
      <c r="H86" s="82">
        <f t="shared" si="9"/>
        <v>327.17</v>
      </c>
      <c r="I86" s="5">
        <f t="shared" si="10"/>
        <v>402.48</v>
      </c>
      <c r="K86" s="149"/>
    </row>
    <row r="87" spans="1:11" ht="12.75">
      <c r="A87" s="76" t="s">
        <v>156</v>
      </c>
      <c r="B87" s="76" t="s">
        <v>44</v>
      </c>
      <c r="C87" s="152" t="s">
        <v>77</v>
      </c>
      <c r="D87" s="84" t="s">
        <v>78</v>
      </c>
      <c r="E87" s="152" t="s">
        <v>61</v>
      </c>
      <c r="F87" s="155">
        <v>2.86</v>
      </c>
      <c r="G87" s="102">
        <f>ROUND(G85,2)</f>
        <v>128.3</v>
      </c>
      <c r="H87" s="82">
        <f t="shared" si="9"/>
        <v>366.94</v>
      </c>
      <c r="I87" s="5">
        <f t="shared" si="10"/>
        <v>451.41</v>
      </c>
      <c r="K87" s="149"/>
    </row>
    <row r="88" spans="1:11" ht="12.75">
      <c r="A88" s="76" t="s">
        <v>157</v>
      </c>
      <c r="B88" s="76" t="s">
        <v>44</v>
      </c>
      <c r="C88" s="152" t="s">
        <v>80</v>
      </c>
      <c r="D88" s="84" t="s">
        <v>81</v>
      </c>
      <c r="E88" s="152" t="s">
        <v>54</v>
      </c>
      <c r="F88" s="155">
        <v>14.98</v>
      </c>
      <c r="G88" s="81">
        <f>ROUND(0.8*4*176.83,2)</f>
        <v>565.86</v>
      </c>
      <c r="H88" s="82">
        <f t="shared" si="9"/>
        <v>8476.58</v>
      </c>
      <c r="I88" s="5">
        <f t="shared" si="10"/>
        <v>10427.89</v>
      </c>
      <c r="K88" s="149"/>
    </row>
    <row r="89" spans="1:11" ht="12.75">
      <c r="A89" s="76" t="s">
        <v>158</v>
      </c>
      <c r="B89" s="76" t="s">
        <v>44</v>
      </c>
      <c r="C89" s="152" t="s">
        <v>83</v>
      </c>
      <c r="D89" s="84" t="s">
        <v>84</v>
      </c>
      <c r="E89" s="152" t="s">
        <v>61</v>
      </c>
      <c r="F89" s="155">
        <v>88.93</v>
      </c>
      <c r="G89" s="81">
        <f>ROUND(0.8*0.8*176.83,2)</f>
        <v>113.17</v>
      </c>
      <c r="H89" s="82">
        <f t="shared" si="9"/>
        <v>10064.21</v>
      </c>
      <c r="I89" s="5">
        <f t="shared" si="10"/>
        <v>12380.99</v>
      </c>
      <c r="K89" s="149"/>
    </row>
    <row r="90" spans="1:11" ht="12.75">
      <c r="A90" s="76" t="s">
        <v>159</v>
      </c>
      <c r="B90" s="76" t="s">
        <v>44</v>
      </c>
      <c r="C90" s="152" t="s">
        <v>86</v>
      </c>
      <c r="D90" s="84" t="s">
        <v>87</v>
      </c>
      <c r="E90" s="152" t="s">
        <v>88</v>
      </c>
      <c r="F90" s="155">
        <v>32.74</v>
      </c>
      <c r="G90" s="81">
        <f>ROUND(176.83,2)</f>
        <v>176.83</v>
      </c>
      <c r="H90" s="82">
        <f t="shared" si="9"/>
        <v>5789.41</v>
      </c>
      <c r="I90" s="5">
        <f t="shared" si="10"/>
        <v>7122.13</v>
      </c>
      <c r="K90" s="149"/>
    </row>
    <row r="91" spans="1:11" ht="12.75">
      <c r="A91" s="76" t="s">
        <v>160</v>
      </c>
      <c r="B91" s="76" t="s">
        <v>44</v>
      </c>
      <c r="C91" s="152" t="s">
        <v>90</v>
      </c>
      <c r="D91" s="84" t="s">
        <v>91</v>
      </c>
      <c r="E91" s="152" t="s">
        <v>88</v>
      </c>
      <c r="F91" s="155">
        <v>72.38</v>
      </c>
      <c r="G91" s="81">
        <f>ROUND(15.64,2)</f>
        <v>15.64</v>
      </c>
      <c r="H91" s="82">
        <f t="shared" si="9"/>
        <v>1132.02</v>
      </c>
      <c r="I91" s="5">
        <f t="shared" si="10"/>
        <v>1392.61</v>
      </c>
      <c r="K91" s="149"/>
    </row>
    <row r="92" spans="1:11" ht="12.75">
      <c r="A92" s="76" t="s">
        <v>161</v>
      </c>
      <c r="B92" s="76" t="s">
        <v>44</v>
      </c>
      <c r="C92" s="152" t="s">
        <v>93</v>
      </c>
      <c r="D92" s="84" t="s">
        <v>94</v>
      </c>
      <c r="E92" s="152" t="s">
        <v>88</v>
      </c>
      <c r="F92" s="155">
        <v>120.31</v>
      </c>
      <c r="G92" s="81">
        <f>ROUND(46.55,2)</f>
        <v>46.55</v>
      </c>
      <c r="H92" s="82">
        <f t="shared" si="9"/>
        <v>5600.43</v>
      </c>
      <c r="I92" s="5">
        <f t="shared" si="10"/>
        <v>6889.65</v>
      </c>
      <c r="K92" s="149"/>
    </row>
    <row r="93" spans="1:11" ht="12.75">
      <c r="A93" s="76" t="s">
        <v>162</v>
      </c>
      <c r="B93" s="76" t="s">
        <v>44</v>
      </c>
      <c r="C93" s="152" t="s">
        <v>96</v>
      </c>
      <c r="D93" s="84" t="s">
        <v>97</v>
      </c>
      <c r="E93" s="152" t="s">
        <v>61</v>
      </c>
      <c r="F93" s="155">
        <v>4.58</v>
      </c>
      <c r="G93" s="81">
        <f>ROUND(G84-G85,2)</f>
        <v>75.59</v>
      </c>
      <c r="H93" s="82">
        <f t="shared" si="9"/>
        <v>346.2</v>
      </c>
      <c r="I93" s="5">
        <f t="shared" si="10"/>
        <v>425.9</v>
      </c>
      <c r="K93" s="149"/>
    </row>
    <row r="94" spans="1:11" ht="12.75">
      <c r="A94" s="76" t="s">
        <v>163</v>
      </c>
      <c r="B94" s="76" t="s">
        <v>44</v>
      </c>
      <c r="C94" s="152" t="s">
        <v>99</v>
      </c>
      <c r="D94" s="84" t="s">
        <v>100</v>
      </c>
      <c r="E94" s="152" t="s">
        <v>61</v>
      </c>
      <c r="F94" s="155">
        <v>109.27</v>
      </c>
      <c r="G94" s="81">
        <f>ROUND(((G91*0.8)+(G92*1.2)*0.1)+((176.83+125.37)*0.6*0.05),2)</f>
        <v>27.16</v>
      </c>
      <c r="H94" s="82">
        <f t="shared" si="9"/>
        <v>2967.77</v>
      </c>
      <c r="I94" s="5">
        <f t="shared" si="10"/>
        <v>3650.95</v>
      </c>
      <c r="K94" s="149"/>
    </row>
    <row r="95" spans="1:11" ht="12.75">
      <c r="A95" s="76" t="s">
        <v>164</v>
      </c>
      <c r="B95" s="76" t="s">
        <v>44</v>
      </c>
      <c r="C95" s="152" t="s">
        <v>102</v>
      </c>
      <c r="D95" s="84" t="s">
        <v>103</v>
      </c>
      <c r="E95" s="152" t="s">
        <v>104</v>
      </c>
      <c r="F95" s="155">
        <v>2123.08</v>
      </c>
      <c r="G95" s="81">
        <f>ROUND(4,2)</f>
        <v>4</v>
      </c>
      <c r="H95" s="82">
        <f t="shared" si="9"/>
        <v>8492.32</v>
      </c>
      <c r="I95" s="5">
        <f t="shared" si="10"/>
        <v>10447.25</v>
      </c>
      <c r="K95" s="149"/>
    </row>
    <row r="96" spans="1:11" ht="12.75">
      <c r="A96" s="76" t="s">
        <v>165</v>
      </c>
      <c r="B96" s="76" t="s">
        <v>44</v>
      </c>
      <c r="C96" s="152" t="s">
        <v>106</v>
      </c>
      <c r="D96" s="84" t="s">
        <v>107</v>
      </c>
      <c r="E96" s="152" t="s">
        <v>61</v>
      </c>
      <c r="F96" s="155">
        <v>445.08</v>
      </c>
      <c r="G96" s="81">
        <f>ROUND((176.83+125.37)*0.6*0.1,2)</f>
        <v>18.13</v>
      </c>
      <c r="H96" s="82">
        <f t="shared" si="9"/>
        <v>8069.3</v>
      </c>
      <c r="I96" s="5">
        <f t="shared" si="10"/>
        <v>9926.85</v>
      </c>
      <c r="K96" s="149"/>
    </row>
    <row r="97" spans="1:11" ht="12.75" hidden="1">
      <c r="A97" s="76"/>
      <c r="B97" s="76"/>
      <c r="C97" s="152"/>
      <c r="D97" s="84"/>
      <c r="E97" s="156"/>
      <c r="F97" s="80"/>
      <c r="G97" s="81"/>
      <c r="H97" s="82"/>
      <c r="I97" s="5">
        <f t="shared" si="10"/>
        <v>0</v>
      </c>
      <c r="K97" s="149"/>
    </row>
    <row r="98" spans="1:11" ht="12.75">
      <c r="A98" s="91"/>
      <c r="B98" s="91"/>
      <c r="C98" s="97"/>
      <c r="D98" s="105"/>
      <c r="E98" s="93"/>
      <c r="F98" s="94"/>
      <c r="G98" s="95" t="s">
        <v>64</v>
      </c>
      <c r="H98" s="106">
        <f>SUM(H84:H97)</f>
        <v>54190.66999999999</v>
      </c>
      <c r="I98" s="5">
        <f t="shared" si="10"/>
        <v>66665.36</v>
      </c>
      <c r="K98" s="149"/>
    </row>
    <row r="99" spans="1:11" ht="13.5">
      <c r="A99" s="91"/>
      <c r="B99" s="91"/>
      <c r="C99" s="97"/>
      <c r="D99" s="105"/>
      <c r="E99" s="93"/>
      <c r="F99" s="94"/>
      <c r="G99" s="99"/>
      <c r="H99" s="94"/>
      <c r="K99" s="149"/>
    </row>
    <row r="100" spans="1:11" ht="13.5">
      <c r="A100" s="100" t="s">
        <v>166</v>
      </c>
      <c r="B100" s="73"/>
      <c r="C100" s="73"/>
      <c r="D100" s="71" t="s">
        <v>118</v>
      </c>
      <c r="E100" s="73"/>
      <c r="F100" s="101"/>
      <c r="G100" s="73"/>
      <c r="H100" s="73"/>
      <c r="K100" s="149"/>
    </row>
    <row r="101" spans="1:11" ht="12.75">
      <c r="A101" s="108" t="s">
        <v>167</v>
      </c>
      <c r="B101" s="76" t="s">
        <v>44</v>
      </c>
      <c r="C101" s="152" t="s">
        <v>168</v>
      </c>
      <c r="D101" s="84" t="s">
        <v>169</v>
      </c>
      <c r="E101" s="152" t="s">
        <v>54</v>
      </c>
      <c r="F101" s="155">
        <v>0.59</v>
      </c>
      <c r="G101" s="109">
        <f>ROUND(1645.25,2)</f>
        <v>1645.25</v>
      </c>
      <c r="H101" s="82">
        <f aca="true" t="shared" si="11" ref="H101:H109">ROUND(F101*G101,2)</f>
        <v>970.7</v>
      </c>
      <c r="I101" s="5">
        <f aca="true" t="shared" si="12" ref="I101:I113">ROUND(H101*$J$9,2)</f>
        <v>1194.16</v>
      </c>
      <c r="K101" s="149"/>
    </row>
    <row r="102" spans="1:11" ht="12.75">
      <c r="A102" s="108" t="s">
        <v>170</v>
      </c>
      <c r="B102" s="76" t="s">
        <v>44</v>
      </c>
      <c r="C102" s="152" t="s">
        <v>123</v>
      </c>
      <c r="D102" s="84" t="s">
        <v>124</v>
      </c>
      <c r="E102" s="152" t="s">
        <v>61</v>
      </c>
      <c r="F102" s="155">
        <v>710</v>
      </c>
      <c r="G102" s="81">
        <f>ROUND(G101*0.03,2)</f>
        <v>49.36</v>
      </c>
      <c r="H102" s="82">
        <f t="shared" si="11"/>
        <v>35045.6</v>
      </c>
      <c r="I102" s="5">
        <f t="shared" si="12"/>
        <v>43113.1</v>
      </c>
      <c r="K102" s="149"/>
    </row>
    <row r="103" spans="1:11" ht="12.75">
      <c r="A103" s="108" t="s">
        <v>171</v>
      </c>
      <c r="B103" s="76" t="s">
        <v>44</v>
      </c>
      <c r="C103" s="152" t="s">
        <v>126</v>
      </c>
      <c r="D103" s="84" t="s">
        <v>127</v>
      </c>
      <c r="E103" s="152" t="s">
        <v>54</v>
      </c>
      <c r="F103" s="155">
        <v>3.46</v>
      </c>
      <c r="G103" s="81">
        <f>ROUND(G101*2,2)</f>
        <v>3290.5</v>
      </c>
      <c r="H103" s="82">
        <f t="shared" si="11"/>
        <v>11385.13</v>
      </c>
      <c r="I103" s="5">
        <f t="shared" si="12"/>
        <v>14005.99</v>
      </c>
      <c r="K103" s="149"/>
    </row>
    <row r="104" spans="1:11" ht="12.75">
      <c r="A104" s="108" t="s">
        <v>172</v>
      </c>
      <c r="B104" s="76" t="s">
        <v>44</v>
      </c>
      <c r="C104" s="152" t="s">
        <v>173</v>
      </c>
      <c r="D104" s="84" t="s">
        <v>174</v>
      </c>
      <c r="E104" s="152" t="s">
        <v>61</v>
      </c>
      <c r="F104" s="155">
        <v>672</v>
      </c>
      <c r="G104" s="81">
        <f>ROUND(G101*0.03,2)</f>
        <v>49.36</v>
      </c>
      <c r="H104" s="82">
        <f t="shared" si="11"/>
        <v>33169.92</v>
      </c>
      <c r="I104" s="5">
        <f t="shared" si="12"/>
        <v>40805.64</v>
      </c>
      <c r="K104" s="149"/>
    </row>
    <row r="105" spans="1:11" ht="12.75" hidden="1">
      <c r="A105" s="108" t="s">
        <v>175</v>
      </c>
      <c r="B105" s="76" t="s">
        <v>44</v>
      </c>
      <c r="C105" s="153"/>
      <c r="D105" s="115"/>
      <c r="E105" s="153"/>
      <c r="F105" s="80"/>
      <c r="G105" s="81"/>
      <c r="H105" s="82">
        <f t="shared" si="11"/>
        <v>0</v>
      </c>
      <c r="I105" s="5">
        <f t="shared" si="12"/>
        <v>0</v>
      </c>
      <c r="K105" s="149"/>
    </row>
    <row r="106" spans="1:11" ht="12.75" hidden="1">
      <c r="A106" s="108" t="s">
        <v>176</v>
      </c>
      <c r="B106" s="76" t="s">
        <v>44</v>
      </c>
      <c r="C106" s="153"/>
      <c r="D106" s="115"/>
      <c r="E106" s="153"/>
      <c r="F106" s="154"/>
      <c r="G106" s="81"/>
      <c r="H106" s="82">
        <f t="shared" si="11"/>
        <v>0</v>
      </c>
      <c r="I106" s="5">
        <f t="shared" si="12"/>
        <v>0</v>
      </c>
      <c r="K106" s="149"/>
    </row>
    <row r="107" spans="1:11" ht="12.75" hidden="1">
      <c r="A107" s="108" t="s">
        <v>177</v>
      </c>
      <c r="B107" s="76"/>
      <c r="C107" s="153"/>
      <c r="D107" s="115"/>
      <c r="E107" s="153"/>
      <c r="F107" s="154"/>
      <c r="G107" s="81"/>
      <c r="H107" s="82">
        <f t="shared" si="11"/>
        <v>0</v>
      </c>
      <c r="I107" s="5">
        <f t="shared" si="12"/>
        <v>0</v>
      </c>
      <c r="K107" s="149"/>
    </row>
    <row r="108" spans="1:11" ht="12.75" hidden="1">
      <c r="A108" s="108" t="s">
        <v>178</v>
      </c>
      <c r="B108" s="108"/>
      <c r="C108" s="153"/>
      <c r="D108" s="115"/>
      <c r="E108" s="153"/>
      <c r="F108" s="154"/>
      <c r="G108" s="81"/>
      <c r="H108" s="82">
        <f t="shared" si="11"/>
        <v>0</v>
      </c>
      <c r="I108" s="5">
        <f t="shared" si="12"/>
        <v>0</v>
      </c>
      <c r="K108" s="149"/>
    </row>
    <row r="109" spans="1:11" ht="12.75" hidden="1">
      <c r="A109" s="108" t="s">
        <v>179</v>
      </c>
      <c r="B109" s="108" t="s">
        <v>44</v>
      </c>
      <c r="C109" s="77"/>
      <c r="D109" s="78"/>
      <c r="E109" s="117"/>
      <c r="F109" s="82"/>
      <c r="G109" s="81"/>
      <c r="H109" s="82">
        <f t="shared" si="11"/>
        <v>0</v>
      </c>
      <c r="I109" s="5">
        <f t="shared" si="12"/>
        <v>0</v>
      </c>
      <c r="K109" s="149"/>
    </row>
    <row r="110" spans="1:11" ht="12.75" hidden="1">
      <c r="A110" s="108" t="s">
        <v>180</v>
      </c>
      <c r="B110" s="108"/>
      <c r="C110" s="118"/>
      <c r="D110" s="119"/>
      <c r="E110" s="117"/>
      <c r="F110" s="82"/>
      <c r="G110" s="102"/>
      <c r="H110" s="82">
        <f>F110*G110</f>
        <v>0</v>
      </c>
      <c r="I110" s="5">
        <f t="shared" si="12"/>
        <v>0</v>
      </c>
      <c r="K110" s="149"/>
    </row>
    <row r="111" spans="1:11" ht="12.75" hidden="1">
      <c r="A111" s="108" t="s">
        <v>181</v>
      </c>
      <c r="B111" s="120"/>
      <c r="C111" s="121"/>
      <c r="D111" s="122"/>
      <c r="E111" s="123"/>
      <c r="F111" s="124"/>
      <c r="G111" s="125"/>
      <c r="H111" s="126"/>
      <c r="I111" s="5">
        <f t="shared" si="12"/>
        <v>0</v>
      </c>
      <c r="K111" s="149"/>
    </row>
    <row r="112" spans="1:11" ht="12.75" hidden="1">
      <c r="A112" s="108" t="s">
        <v>182</v>
      </c>
      <c r="B112" s="127"/>
      <c r="C112" s="128"/>
      <c r="D112" s="129"/>
      <c r="E112" s="130"/>
      <c r="F112" s="131"/>
      <c r="G112" s="132"/>
      <c r="H112" s="131"/>
      <c r="I112" s="5">
        <f t="shared" si="12"/>
        <v>0</v>
      </c>
      <c r="K112" s="149"/>
    </row>
    <row r="113" spans="1:11" ht="12.75">
      <c r="A113" s="91"/>
      <c r="B113" s="91"/>
      <c r="C113" s="97"/>
      <c r="D113" s="105"/>
      <c r="E113" s="133"/>
      <c r="F113" s="94"/>
      <c r="G113" s="134" t="s">
        <v>64</v>
      </c>
      <c r="H113" s="135">
        <f>SUM(H101:H112)</f>
        <v>80571.34999999999</v>
      </c>
      <c r="I113" s="5">
        <f t="shared" si="12"/>
        <v>99118.87</v>
      </c>
      <c r="K113" s="149"/>
    </row>
    <row r="114" spans="1:11" ht="13.5">
      <c r="A114" s="91"/>
      <c r="B114" s="91"/>
      <c r="C114" s="97"/>
      <c r="D114" s="105"/>
      <c r="E114" s="133"/>
      <c r="F114" s="94"/>
      <c r="G114" s="99"/>
      <c r="H114" s="94"/>
      <c r="K114" s="149"/>
    </row>
    <row r="115" spans="1:11" ht="13.5">
      <c r="A115" s="100" t="s">
        <v>183</v>
      </c>
      <c r="B115" s="73"/>
      <c r="C115" s="73"/>
      <c r="D115" s="73" t="s">
        <v>184</v>
      </c>
      <c r="E115" s="73"/>
      <c r="F115" s="101"/>
      <c r="G115" s="73"/>
      <c r="H115" s="73"/>
      <c r="K115" s="149"/>
    </row>
    <row r="116" spans="1:11" ht="12.75">
      <c r="A116" s="108" t="s">
        <v>185</v>
      </c>
      <c r="B116" s="76" t="s">
        <v>44</v>
      </c>
      <c r="C116" s="152" t="s">
        <v>186</v>
      </c>
      <c r="D116" s="84" t="s">
        <v>187</v>
      </c>
      <c r="E116" s="152" t="s">
        <v>54</v>
      </c>
      <c r="F116" s="155">
        <v>21.58</v>
      </c>
      <c r="G116" s="81">
        <f>ROUND(251.67*0.1*4,2)</f>
        <v>100.67</v>
      </c>
      <c r="H116" s="82">
        <f aca="true" t="shared" si="13" ref="H116:H126">ROUND(F116*G116,2)</f>
        <v>2172.46</v>
      </c>
      <c r="I116" s="5">
        <f aca="true" t="shared" si="14" ref="I116:I127">ROUND(H116*$J$9,2)</f>
        <v>2672.56</v>
      </c>
      <c r="K116" s="149"/>
    </row>
    <row r="117" spans="1:11" ht="12.75">
      <c r="A117" s="108" t="s">
        <v>188</v>
      </c>
      <c r="B117" s="76" t="s">
        <v>189</v>
      </c>
      <c r="C117" s="76" t="s">
        <v>190</v>
      </c>
      <c r="D117" s="78" t="s">
        <v>191</v>
      </c>
      <c r="E117" s="157" t="s">
        <v>192</v>
      </c>
      <c r="F117" s="85">
        <v>26.51</v>
      </c>
      <c r="G117" s="81">
        <f>ROUND(32*2,2)</f>
        <v>64</v>
      </c>
      <c r="H117" s="82">
        <f t="shared" si="13"/>
        <v>1696.64</v>
      </c>
      <c r="I117" s="5">
        <f t="shared" si="14"/>
        <v>2087.21</v>
      </c>
      <c r="K117" s="149"/>
    </row>
    <row r="118" spans="1:11" ht="12.75">
      <c r="A118" s="108" t="s">
        <v>193</v>
      </c>
      <c r="B118" s="76" t="s">
        <v>189</v>
      </c>
      <c r="C118" s="76" t="s">
        <v>194</v>
      </c>
      <c r="D118" s="78" t="s">
        <v>195</v>
      </c>
      <c r="E118" s="157" t="s">
        <v>192</v>
      </c>
      <c r="F118" s="85">
        <v>32.47</v>
      </c>
      <c r="G118" s="81">
        <f>ROUND(32,2)</f>
        <v>32</v>
      </c>
      <c r="H118" s="82">
        <f t="shared" si="13"/>
        <v>1039.04</v>
      </c>
      <c r="I118" s="5">
        <f t="shared" si="14"/>
        <v>1278.23</v>
      </c>
      <c r="K118" s="149"/>
    </row>
    <row r="119" spans="1:11" ht="12.75" hidden="1">
      <c r="A119" s="108" t="s">
        <v>196</v>
      </c>
      <c r="B119" s="76"/>
      <c r="C119" s="153"/>
      <c r="D119" s="115"/>
      <c r="E119" s="153"/>
      <c r="F119" s="154"/>
      <c r="G119" s="81"/>
      <c r="H119" s="82">
        <f t="shared" si="13"/>
        <v>0</v>
      </c>
      <c r="I119" s="5">
        <f t="shared" si="14"/>
        <v>0</v>
      </c>
      <c r="K119" s="149"/>
    </row>
    <row r="120" spans="1:11" ht="12.75" hidden="1">
      <c r="A120" s="108" t="s">
        <v>197</v>
      </c>
      <c r="B120" s="108"/>
      <c r="C120" s="153"/>
      <c r="D120" s="115"/>
      <c r="E120" s="153"/>
      <c r="F120" s="154"/>
      <c r="G120" s="81"/>
      <c r="H120" s="82">
        <f t="shared" si="13"/>
        <v>0</v>
      </c>
      <c r="I120" s="5">
        <f t="shared" si="14"/>
        <v>0</v>
      </c>
      <c r="K120" s="149"/>
    </row>
    <row r="121" spans="1:11" ht="12.75" hidden="1">
      <c r="A121" s="108" t="s">
        <v>198</v>
      </c>
      <c r="B121" s="108"/>
      <c r="C121" s="153"/>
      <c r="D121" s="115"/>
      <c r="E121" s="153"/>
      <c r="F121" s="154"/>
      <c r="G121" s="81"/>
      <c r="H121" s="82">
        <f t="shared" si="13"/>
        <v>0</v>
      </c>
      <c r="I121" s="5">
        <f t="shared" si="14"/>
        <v>0</v>
      </c>
      <c r="K121" s="149"/>
    </row>
    <row r="122" spans="1:11" ht="12.75" hidden="1">
      <c r="A122" s="108" t="s">
        <v>199</v>
      </c>
      <c r="B122" s="108"/>
      <c r="C122" s="153"/>
      <c r="D122" s="115"/>
      <c r="E122" s="153"/>
      <c r="F122" s="154"/>
      <c r="G122" s="81"/>
      <c r="H122" s="82">
        <f t="shared" si="13"/>
        <v>0</v>
      </c>
      <c r="I122" s="5">
        <f t="shared" si="14"/>
        <v>0</v>
      </c>
      <c r="K122" s="149"/>
    </row>
    <row r="123" spans="1:11" ht="12.75" hidden="1">
      <c r="A123" s="108" t="s">
        <v>200</v>
      </c>
      <c r="B123" s="108"/>
      <c r="C123" s="153"/>
      <c r="D123" s="115"/>
      <c r="E123" s="153"/>
      <c r="F123" s="154"/>
      <c r="G123" s="81"/>
      <c r="H123" s="82">
        <f t="shared" si="13"/>
        <v>0</v>
      </c>
      <c r="I123" s="5">
        <f t="shared" si="14"/>
        <v>0</v>
      </c>
      <c r="K123" s="149"/>
    </row>
    <row r="124" spans="1:11" ht="12.75" hidden="1">
      <c r="A124" s="108" t="s">
        <v>201</v>
      </c>
      <c r="B124" s="108"/>
      <c r="C124" s="153"/>
      <c r="D124" s="115"/>
      <c r="E124" s="153"/>
      <c r="F124" s="154"/>
      <c r="G124" s="81"/>
      <c r="H124" s="82">
        <f t="shared" si="13"/>
        <v>0</v>
      </c>
      <c r="I124" s="5">
        <f t="shared" si="14"/>
        <v>0</v>
      </c>
      <c r="K124" s="149"/>
    </row>
    <row r="125" spans="1:11" ht="12.75" hidden="1">
      <c r="A125" s="108" t="s">
        <v>202</v>
      </c>
      <c r="B125" s="108"/>
      <c r="C125" s="153"/>
      <c r="D125" s="115"/>
      <c r="E125" s="153"/>
      <c r="F125" s="154"/>
      <c r="G125" s="81"/>
      <c r="H125" s="82">
        <f t="shared" si="13"/>
        <v>0</v>
      </c>
      <c r="I125" s="5">
        <f t="shared" si="14"/>
        <v>0</v>
      </c>
      <c r="K125" s="149"/>
    </row>
    <row r="126" spans="1:11" ht="12.75" hidden="1">
      <c r="A126" s="108" t="s">
        <v>203</v>
      </c>
      <c r="B126" s="108"/>
      <c r="C126" s="153"/>
      <c r="D126" s="115"/>
      <c r="E126" s="153"/>
      <c r="F126" s="154"/>
      <c r="G126" s="81"/>
      <c r="H126" s="82">
        <f t="shared" si="13"/>
        <v>0</v>
      </c>
      <c r="I126" s="5">
        <f t="shared" si="14"/>
        <v>0</v>
      </c>
      <c r="K126" s="149"/>
    </row>
    <row r="127" spans="1:11" ht="12.75">
      <c r="A127" s="91"/>
      <c r="B127" s="91"/>
      <c r="C127" s="97"/>
      <c r="D127" s="105"/>
      <c r="E127" s="133"/>
      <c r="F127" s="94"/>
      <c r="G127" s="95" t="s">
        <v>64</v>
      </c>
      <c r="H127" s="158">
        <f>SUM(H116:H126)</f>
        <v>4908.14</v>
      </c>
      <c r="I127" s="5">
        <f t="shared" si="14"/>
        <v>6037.99</v>
      </c>
      <c r="K127" s="149"/>
    </row>
    <row r="128" spans="1:11" ht="16.5">
      <c r="A128" s="150"/>
      <c r="B128" s="150"/>
      <c r="C128" s="150"/>
      <c r="D128" s="150"/>
      <c r="E128" s="150"/>
      <c r="F128" s="150"/>
      <c r="G128" s="150"/>
      <c r="H128" s="151"/>
      <c r="K128" s="149"/>
    </row>
    <row r="129" spans="1:11" ht="16.5" customHeight="1">
      <c r="A129" s="147" t="s">
        <v>204</v>
      </c>
      <c r="B129" s="147"/>
      <c r="C129" s="147"/>
      <c r="D129" s="147"/>
      <c r="E129" s="147"/>
      <c r="F129" s="147"/>
      <c r="G129" s="147"/>
      <c r="H129" s="148">
        <f>H127+H113+H98+H81</f>
        <v>156371.38999999998</v>
      </c>
      <c r="I129" s="5">
        <f>ROUND(H129*$J$9,2)</f>
        <v>192368.08</v>
      </c>
      <c r="K129" s="149"/>
    </row>
    <row r="130" spans="1:11" ht="16.5">
      <c r="A130" s="150"/>
      <c r="B130" s="150"/>
      <c r="C130" s="150"/>
      <c r="D130" s="150"/>
      <c r="E130" s="150"/>
      <c r="F130" s="150"/>
      <c r="G130" s="150"/>
      <c r="H130" s="151"/>
      <c r="K130" s="149"/>
    </row>
    <row r="131" spans="1:11" ht="16.5" customHeight="1">
      <c r="A131" s="147" t="s">
        <v>205</v>
      </c>
      <c r="B131" s="147"/>
      <c r="C131" s="147"/>
      <c r="D131" s="147"/>
      <c r="E131" s="147"/>
      <c r="F131" s="147"/>
      <c r="G131" s="147"/>
      <c r="H131" s="148">
        <f>H129+H69</f>
        <v>483457.89</v>
      </c>
      <c r="K131" s="149"/>
    </row>
    <row r="132" spans="1:11" ht="16.5" hidden="1">
      <c r="A132" s="150"/>
      <c r="B132" s="150"/>
      <c r="C132" s="150"/>
      <c r="D132" s="150"/>
      <c r="E132" s="150"/>
      <c r="F132" s="150"/>
      <c r="G132" s="150"/>
      <c r="H132" s="151"/>
      <c r="K132" s="149"/>
    </row>
    <row r="133" spans="1:11" ht="16.5" hidden="1">
      <c r="A133" s="150"/>
      <c r="B133" s="150"/>
      <c r="C133" s="150"/>
      <c r="D133" s="150"/>
      <c r="E133" s="150"/>
      <c r="F133" s="150"/>
      <c r="G133" s="150"/>
      <c r="H133" s="151"/>
      <c r="K133" s="149"/>
    </row>
    <row r="134" spans="1:11" ht="16.5" hidden="1">
      <c r="A134" s="150"/>
      <c r="B134" s="150"/>
      <c r="C134" s="150"/>
      <c r="D134" s="150"/>
      <c r="E134" s="150"/>
      <c r="F134" s="150"/>
      <c r="G134" s="150"/>
      <c r="H134" s="151"/>
      <c r="K134" s="149"/>
    </row>
    <row r="135" spans="1:11" ht="16.5" hidden="1">
      <c r="A135" s="150"/>
      <c r="B135" s="150"/>
      <c r="C135" s="150"/>
      <c r="D135" s="150"/>
      <c r="E135" s="150"/>
      <c r="F135" s="150"/>
      <c r="G135" s="150"/>
      <c r="H135" s="151"/>
      <c r="K135" s="149"/>
    </row>
    <row r="136" spans="1:11" ht="16.5" hidden="1">
      <c r="A136" s="150"/>
      <c r="B136" s="150"/>
      <c r="C136" s="150"/>
      <c r="D136" s="150"/>
      <c r="E136" s="150"/>
      <c r="F136" s="150"/>
      <c r="G136" s="150"/>
      <c r="H136" s="151"/>
      <c r="K136" s="149"/>
    </row>
    <row r="137" spans="1:11" ht="16.5" hidden="1">
      <c r="A137" s="150"/>
      <c r="B137" s="150"/>
      <c r="C137" s="150"/>
      <c r="D137" s="150"/>
      <c r="E137" s="150"/>
      <c r="F137" s="150"/>
      <c r="G137" s="150"/>
      <c r="H137" s="151"/>
      <c r="K137" s="149"/>
    </row>
    <row r="138" spans="1:11" ht="16.5" hidden="1">
      <c r="A138" s="150"/>
      <c r="B138" s="150"/>
      <c r="C138" s="150"/>
      <c r="D138" s="150"/>
      <c r="E138" s="150"/>
      <c r="F138" s="150"/>
      <c r="G138" s="150"/>
      <c r="H138" s="151"/>
      <c r="K138" s="149"/>
    </row>
    <row r="139" spans="1:11" ht="16.5" hidden="1">
      <c r="A139" s="150"/>
      <c r="B139" s="150"/>
      <c r="C139" s="150"/>
      <c r="D139" s="150"/>
      <c r="E139" s="150"/>
      <c r="F139" s="150"/>
      <c r="G139" s="150"/>
      <c r="H139" s="151"/>
      <c r="K139" s="149"/>
    </row>
    <row r="140" spans="1:11" ht="16.5" hidden="1">
      <c r="A140" s="150"/>
      <c r="B140" s="150"/>
      <c r="C140" s="150"/>
      <c r="D140" s="150"/>
      <c r="E140" s="150"/>
      <c r="F140" s="150"/>
      <c r="G140" s="150"/>
      <c r="H140" s="151"/>
      <c r="K140" s="149"/>
    </row>
    <row r="141" spans="1:11" ht="16.5" hidden="1">
      <c r="A141" s="150"/>
      <c r="B141" s="150"/>
      <c r="C141" s="150"/>
      <c r="D141" s="150"/>
      <c r="E141" s="150"/>
      <c r="F141" s="150"/>
      <c r="G141" s="150"/>
      <c r="H141" s="151"/>
      <c r="K141" s="149"/>
    </row>
    <row r="142" spans="1:11" ht="16.5" hidden="1">
      <c r="A142" s="150"/>
      <c r="B142" s="150"/>
      <c r="C142" s="150"/>
      <c r="D142" s="150"/>
      <c r="E142" s="150"/>
      <c r="F142" s="150"/>
      <c r="G142" s="150"/>
      <c r="H142" s="151"/>
      <c r="K142" s="149"/>
    </row>
    <row r="143" spans="1:11" ht="16.5" hidden="1">
      <c r="A143" s="150"/>
      <c r="B143" s="150"/>
      <c r="C143" s="150"/>
      <c r="D143" s="150"/>
      <c r="E143" s="150"/>
      <c r="F143" s="150"/>
      <c r="G143" s="150"/>
      <c r="H143" s="151"/>
      <c r="K143" s="149"/>
    </row>
    <row r="144" spans="1:11" ht="16.5" hidden="1">
      <c r="A144" s="150"/>
      <c r="B144" s="150"/>
      <c r="C144" s="150"/>
      <c r="D144" s="150"/>
      <c r="E144" s="150"/>
      <c r="F144" s="150"/>
      <c r="G144" s="150"/>
      <c r="H144" s="151"/>
      <c r="K144" s="149"/>
    </row>
    <row r="145" spans="1:11" ht="16.5" hidden="1">
      <c r="A145" s="150"/>
      <c r="B145" s="150"/>
      <c r="C145" s="150"/>
      <c r="D145" s="150"/>
      <c r="E145" s="150"/>
      <c r="F145" s="150"/>
      <c r="G145" s="150"/>
      <c r="H145" s="151"/>
      <c r="K145" s="149"/>
    </row>
    <row r="146" spans="1:11" ht="16.5" hidden="1">
      <c r="A146" s="150"/>
      <c r="B146" s="150"/>
      <c r="C146" s="150"/>
      <c r="D146" s="150"/>
      <c r="E146" s="150"/>
      <c r="F146" s="150"/>
      <c r="G146" s="150"/>
      <c r="H146" s="151"/>
      <c r="K146" s="149"/>
    </row>
    <row r="147" spans="1:11" ht="16.5" hidden="1">
      <c r="A147" s="150"/>
      <c r="B147" s="150"/>
      <c r="C147" s="150"/>
      <c r="D147" s="150"/>
      <c r="E147" s="150"/>
      <c r="F147" s="150"/>
      <c r="G147" s="150"/>
      <c r="H147" s="151"/>
      <c r="K147" s="149"/>
    </row>
    <row r="148" spans="1:11" ht="16.5" hidden="1">
      <c r="A148" s="150"/>
      <c r="B148" s="150"/>
      <c r="C148" s="150"/>
      <c r="D148" s="150"/>
      <c r="E148" s="150"/>
      <c r="F148" s="150"/>
      <c r="G148" s="150"/>
      <c r="H148" s="151"/>
      <c r="K148" s="149"/>
    </row>
    <row r="149" spans="1:11" ht="16.5" hidden="1">
      <c r="A149" s="150"/>
      <c r="B149" s="150"/>
      <c r="C149" s="150"/>
      <c r="D149" s="150"/>
      <c r="E149" s="150"/>
      <c r="F149" s="150"/>
      <c r="G149" s="150"/>
      <c r="H149" s="151"/>
      <c r="K149" s="149"/>
    </row>
    <row r="150" spans="1:11" ht="16.5" hidden="1">
      <c r="A150" s="150"/>
      <c r="B150" s="150"/>
      <c r="C150" s="150"/>
      <c r="D150" s="150"/>
      <c r="E150" s="150"/>
      <c r="F150" s="150"/>
      <c r="G150" s="150"/>
      <c r="H150" s="151"/>
      <c r="K150" s="149"/>
    </row>
    <row r="151" spans="1:11" ht="16.5" hidden="1">
      <c r="A151" s="150"/>
      <c r="B151" s="150"/>
      <c r="C151" s="150"/>
      <c r="D151" s="150"/>
      <c r="E151" s="150"/>
      <c r="F151" s="150"/>
      <c r="G151" s="150"/>
      <c r="H151" s="151"/>
      <c r="K151" s="149"/>
    </row>
    <row r="152" spans="1:11" ht="16.5" hidden="1">
      <c r="A152" s="150"/>
      <c r="B152" s="150"/>
      <c r="C152" s="150"/>
      <c r="D152" s="150"/>
      <c r="E152" s="150"/>
      <c r="F152" s="150"/>
      <c r="G152" s="150"/>
      <c r="H152" s="151"/>
      <c r="K152" s="149"/>
    </row>
    <row r="153" spans="1:11" ht="16.5" hidden="1">
      <c r="A153" s="150"/>
      <c r="B153" s="150"/>
      <c r="C153" s="150"/>
      <c r="D153" s="150"/>
      <c r="E153" s="150"/>
      <c r="F153" s="150"/>
      <c r="G153" s="150"/>
      <c r="H153" s="151"/>
      <c r="K153" s="149"/>
    </row>
    <row r="154" spans="1:11" ht="16.5" hidden="1">
      <c r="A154" s="150"/>
      <c r="B154" s="150"/>
      <c r="C154" s="150"/>
      <c r="D154" s="150"/>
      <c r="E154" s="150"/>
      <c r="F154" s="150"/>
      <c r="G154" s="150"/>
      <c r="H154" s="151"/>
      <c r="K154" s="149"/>
    </row>
    <row r="155" spans="1:11" ht="16.5" hidden="1">
      <c r="A155" s="150"/>
      <c r="B155" s="150"/>
      <c r="C155" s="150"/>
      <c r="D155" s="150"/>
      <c r="E155" s="150"/>
      <c r="F155" s="150"/>
      <c r="G155" s="150"/>
      <c r="H155" s="151"/>
      <c r="K155" s="149"/>
    </row>
    <row r="156" spans="1:11" ht="16.5" hidden="1">
      <c r="A156" s="150"/>
      <c r="B156" s="150"/>
      <c r="C156" s="150"/>
      <c r="D156" s="150"/>
      <c r="E156" s="150"/>
      <c r="F156" s="150"/>
      <c r="G156" s="150"/>
      <c r="H156" s="151"/>
      <c r="K156" s="149"/>
    </row>
    <row r="157" spans="1:11" ht="16.5" hidden="1">
      <c r="A157" s="150"/>
      <c r="B157" s="150"/>
      <c r="C157" s="150"/>
      <c r="D157" s="150"/>
      <c r="E157" s="150"/>
      <c r="F157" s="150"/>
      <c r="G157" s="150"/>
      <c r="H157" s="151"/>
      <c r="K157" s="149"/>
    </row>
    <row r="158" spans="1:11" ht="16.5" customHeight="1">
      <c r="A158" s="147" t="s">
        <v>206</v>
      </c>
      <c r="B158" s="147"/>
      <c r="C158" s="147"/>
      <c r="D158" s="147"/>
      <c r="E158" s="147"/>
      <c r="F158" s="147"/>
      <c r="G158" s="147"/>
      <c r="H158" s="148">
        <f>ROUND(H131*0.2302,2)</f>
        <v>111292.01</v>
      </c>
      <c r="K158" s="149"/>
    </row>
    <row r="159" spans="1:11" ht="16.5" customHeight="1">
      <c r="A159" s="147" t="s">
        <v>207</v>
      </c>
      <c r="B159" s="147"/>
      <c r="C159" s="147"/>
      <c r="D159" s="147"/>
      <c r="E159" s="147"/>
      <c r="F159" s="147"/>
      <c r="G159" s="147"/>
      <c r="H159" s="148">
        <f>H158+H131</f>
        <v>594749.9</v>
      </c>
      <c r="I159" s="5">
        <f>I127+I113+I98+I81+I64+I49+I30</f>
        <v>594749.88</v>
      </c>
      <c r="K159" s="149"/>
    </row>
    <row r="160" spans="1:11" ht="15.75">
      <c r="A160" s="150"/>
      <c r="B160" s="159"/>
      <c r="C160" s="159"/>
      <c r="D160" s="160"/>
      <c r="E160" s="159"/>
      <c r="F160" s="161"/>
      <c r="G160" s="162"/>
      <c r="H160" s="151"/>
      <c r="K160" s="149"/>
    </row>
    <row r="161" spans="1:8" ht="12" customHeight="1">
      <c r="A161" s="159"/>
      <c r="B161" s="159"/>
      <c r="C161" s="159"/>
      <c r="D161" s="163"/>
      <c r="E161" s="159"/>
      <c r="F161" s="161"/>
      <c r="G161" s="159"/>
      <c r="H161" s="161"/>
    </row>
    <row r="162" spans="1:7" ht="11.25" customHeight="1" hidden="1">
      <c r="A162" s="164"/>
      <c r="B162" s="165"/>
      <c r="C162" s="165"/>
      <c r="D162" s="91"/>
      <c r="E162" s="165"/>
      <c r="G162" s="165"/>
    </row>
    <row r="163" spans="4:7" ht="15" customHeight="1">
      <c r="D163" s="166" t="s">
        <v>208</v>
      </c>
      <c r="E163" s="165"/>
      <c r="G163" s="165"/>
    </row>
    <row r="164" spans="4:7" ht="49.5" customHeight="1">
      <c r="D164" s="167"/>
      <c r="E164" s="165"/>
      <c r="G164" s="165"/>
    </row>
    <row r="165" ht="11.25" customHeight="1">
      <c r="D165" s="168" t="s">
        <v>209</v>
      </c>
    </row>
    <row r="166" spans="4:8" ht="9" customHeight="1">
      <c r="D166" s="2" t="s">
        <v>210</v>
      </c>
      <c r="H166" s="94"/>
    </row>
    <row r="167" spans="4:8" ht="12.75">
      <c r="D167" s="2" t="s">
        <v>211</v>
      </c>
      <c r="G167" s="165"/>
      <c r="H167" s="94"/>
    </row>
    <row r="168" spans="4:7" ht="7.5" customHeight="1">
      <c r="D168" s="2"/>
      <c r="G168" s="165"/>
    </row>
    <row r="169" ht="0.75" customHeight="1">
      <c r="D169" s="2"/>
    </row>
    <row r="170" spans="4:5" ht="29.25" customHeight="1">
      <c r="D170" s="2"/>
      <c r="E170" s="165"/>
    </row>
    <row r="171" spans="4:5" ht="12" customHeight="1">
      <c r="D171" s="167"/>
      <c r="E171" s="165"/>
    </row>
    <row r="172" spans="4:5" ht="13.5" customHeight="1">
      <c r="D172" s="168" t="s">
        <v>212</v>
      </c>
      <c r="E172" s="165"/>
    </row>
    <row r="173" spans="4:5" ht="13.5" customHeight="1">
      <c r="D173" s="2" t="s">
        <v>213</v>
      </c>
      <c r="E173" s="165"/>
    </row>
    <row r="174" spans="4:5" ht="12.75" customHeight="1">
      <c r="D174" s="2" t="s">
        <v>214</v>
      </c>
      <c r="E174" s="165"/>
    </row>
    <row r="175" spans="4:5" ht="9.75" customHeight="1" hidden="1">
      <c r="D175" s="165"/>
      <c r="E175" s="165"/>
    </row>
    <row r="176" spans="4:5" ht="13.5" customHeight="1" hidden="1">
      <c r="D176" s="165"/>
      <c r="E176" s="165"/>
    </row>
    <row r="177" spans="4:5" ht="13.5" customHeight="1" hidden="1">
      <c r="D177" s="165"/>
      <c r="E177" s="165"/>
    </row>
    <row r="178" spans="4:5" ht="1.5" customHeight="1">
      <c r="D178" s="165"/>
      <c r="E178" s="165"/>
    </row>
    <row r="179" ht="4.5" customHeight="1" hidden="1"/>
    <row r="180" ht="2.25" customHeight="1" hidden="1"/>
    <row r="187" spans="1:4" ht="41.25" customHeight="1">
      <c r="A187" s="169"/>
      <c r="B187" s="170"/>
      <c r="C187" s="170"/>
      <c r="D187" s="171"/>
    </row>
    <row r="188" spans="1:4" ht="12.75">
      <c r="A188" s="169"/>
      <c r="B188" s="170"/>
      <c r="C188" s="170"/>
      <c r="D188" s="171"/>
    </row>
    <row r="189" spans="1:4" ht="24.75" customHeight="1">
      <c r="A189" s="169"/>
      <c r="B189" s="170"/>
      <c r="C189" s="170"/>
      <c r="D189" s="171"/>
    </row>
    <row r="190" spans="1:4" ht="12.75">
      <c r="A190" s="169"/>
      <c r="B190" s="170"/>
      <c r="C190" s="170"/>
      <c r="D190" s="171"/>
    </row>
    <row r="191" spans="1:4" ht="12.75">
      <c r="A191" s="169"/>
      <c r="B191" s="170"/>
      <c r="C191" s="170"/>
      <c r="D191" s="171"/>
    </row>
    <row r="192" spans="1:4" ht="12.75">
      <c r="A192" s="169"/>
      <c r="B192" s="170"/>
      <c r="C192" s="170"/>
      <c r="D192" s="171"/>
    </row>
    <row r="193" spans="1:8" ht="12.75">
      <c r="A193" s="169"/>
      <c r="B193" s="170"/>
      <c r="C193" s="170"/>
      <c r="D193" s="171"/>
      <c r="H193" s="172"/>
    </row>
  </sheetData>
  <sheetProtection selectLockedCells="1" selectUnlockedCells="1"/>
  <mergeCells count="31">
    <mergeCell ref="D1:H1"/>
    <mergeCell ref="A3:H3"/>
    <mergeCell ref="A7:D7"/>
    <mergeCell ref="E7:H7"/>
    <mergeCell ref="E8:E9"/>
    <mergeCell ref="F8:F9"/>
    <mergeCell ref="G8:G9"/>
    <mergeCell ref="H8:H9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D15:D16"/>
    <mergeCell ref="E15:F15"/>
    <mergeCell ref="G15:H18"/>
    <mergeCell ref="A16:C16"/>
    <mergeCell ref="E16:F16"/>
    <mergeCell ref="A17:C17"/>
    <mergeCell ref="E17:F17"/>
    <mergeCell ref="A18:C18"/>
    <mergeCell ref="E18:F18"/>
    <mergeCell ref="A69:G69"/>
    <mergeCell ref="A129:G129"/>
    <mergeCell ref="A131:G131"/>
    <mergeCell ref="A158:G158"/>
    <mergeCell ref="A159:G159"/>
  </mergeCells>
  <printOptions/>
  <pageMargins left="0.7" right="0.7" top="0.30972222222222223" bottom="0.49027777777777776" header="0.5118055555555555" footer="0.5118055555555555"/>
  <pageSetup horizontalDpi="300" verticalDpi="300" orientation="landscape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Zeros="0" view="pageBreakPreview" zoomScaleNormal="70" zoomScaleSheetLayoutView="100" workbookViewId="0" topLeftCell="A13">
      <selection activeCell="H28" sqref="H28"/>
    </sheetView>
  </sheetViews>
  <sheetFormatPr defaultColWidth="8.00390625" defaultRowHeight="12.75"/>
  <cols>
    <col min="1" max="1" width="9.140625" style="0" customWidth="1"/>
    <col min="2" max="2" width="47.7109375" style="173" customWidth="1"/>
    <col min="3" max="3" width="12.7109375" style="173" hidden="1" customWidth="1"/>
    <col min="4" max="4" width="7.28125" style="174" hidden="1" customWidth="1"/>
    <col min="5" max="5" width="13.140625" style="166" customWidth="1"/>
    <col min="6" max="6" width="14.00390625" style="166" customWidth="1"/>
    <col min="7" max="16" width="13.7109375" style="166" customWidth="1"/>
    <col min="17" max="17" width="24.8515625" style="2" customWidth="1"/>
    <col min="18" max="19" width="9.00390625" style="0" customWidth="1"/>
    <col min="20" max="20" width="11.28125" style="0" customWidth="1"/>
    <col min="21" max="16384" width="9.00390625" style="0" customWidth="1"/>
  </cols>
  <sheetData>
    <row r="1" spans="1:17" ht="38.25" customHeight="1">
      <c r="A1" s="175"/>
      <c r="B1" s="176" t="s">
        <v>215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7"/>
      <c r="P1" s="177"/>
      <c r="Q1" s="177"/>
    </row>
    <row r="2" spans="1:17" ht="46.5" customHeight="1">
      <c r="A2" s="178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9"/>
      <c r="P2" s="179"/>
      <c r="Q2" s="179"/>
    </row>
    <row r="3" spans="1:17" ht="38.25" customHeight="1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80"/>
      <c r="K3" s="180"/>
      <c r="L3" s="180"/>
      <c r="M3" s="180"/>
      <c r="N3" s="180"/>
      <c r="O3" s="180"/>
      <c r="P3" s="180"/>
      <c r="Q3" s="180"/>
    </row>
    <row r="4" spans="1:17" ht="3.75" customHeight="1">
      <c r="A4" s="181"/>
      <c r="B4" s="14"/>
      <c r="C4" s="14"/>
      <c r="D4" s="15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4"/>
    </row>
    <row r="5" spans="1:17" ht="19.5" customHeight="1">
      <c r="A5" s="17">
        <f>'Planilha Orcamentaria'!A5</f>
        <v>0</v>
      </c>
      <c r="B5" s="182"/>
      <c r="C5" s="182"/>
      <c r="D5" s="183"/>
      <c r="E5" s="184"/>
      <c r="F5" s="184"/>
      <c r="G5" s="185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1:17" ht="19.5" customHeight="1">
      <c r="A6" s="186">
        <f>'Planilha Orcamentaria'!A6</f>
        <v>0</v>
      </c>
      <c r="B6" s="187"/>
      <c r="C6" s="187"/>
      <c r="D6" s="188"/>
      <c r="E6" s="189"/>
      <c r="F6" s="189"/>
      <c r="G6" s="190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1:17" ht="19.5" customHeight="1">
      <c r="A7" s="29">
        <f>'Planilha Orcamentaria'!A7:D7</f>
        <v>0</v>
      </c>
      <c r="B7" s="23"/>
      <c r="C7" s="23"/>
      <c r="D7" s="24"/>
      <c r="E7" s="189"/>
      <c r="F7" s="189"/>
      <c r="G7" s="191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9.5" customHeight="1">
      <c r="A8" s="29">
        <f>'Planilha Orcamentaria'!A8</f>
        <v>0</v>
      </c>
      <c r="B8" s="23"/>
      <c r="C8" s="23"/>
      <c r="D8" s="24"/>
      <c r="E8" s="189"/>
      <c r="F8" s="189"/>
      <c r="G8" s="191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9.5" customHeight="1">
      <c r="A9" s="192">
        <f>'Planilha Orcamentaria'!A9:C9</f>
        <v>0</v>
      </c>
      <c r="B9" s="192"/>
      <c r="C9" s="192"/>
      <c r="D9" s="35"/>
      <c r="E9" s="193"/>
      <c r="F9" s="193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35"/>
    </row>
    <row r="10" spans="1:17" ht="7.5" customHeight="1">
      <c r="A10" s="195"/>
      <c r="B10" s="196"/>
      <c r="C10" s="37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3.75" customHeight="1">
      <c r="A11" s="19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2.75" hidden="1">
      <c r="A12" s="198"/>
      <c r="B12" s="40"/>
      <c r="C12" s="40"/>
      <c r="D12" s="199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0"/>
    </row>
    <row r="13" spans="1:17" s="75" customFormat="1" ht="18" customHeight="1">
      <c r="A13" s="200" t="s">
        <v>217</v>
      </c>
      <c r="B13" s="201" t="s">
        <v>218</v>
      </c>
      <c r="C13" s="200" t="s">
        <v>219</v>
      </c>
      <c r="D13" s="200" t="s">
        <v>220</v>
      </c>
      <c r="E13" s="202" t="s">
        <v>221</v>
      </c>
      <c r="F13" s="202" t="s">
        <v>222</v>
      </c>
      <c r="G13" s="202" t="s">
        <v>223</v>
      </c>
      <c r="H13" s="202" t="s">
        <v>224</v>
      </c>
      <c r="I13" s="202" t="s">
        <v>225</v>
      </c>
      <c r="J13" s="202" t="s">
        <v>226</v>
      </c>
      <c r="K13" s="202" t="s">
        <v>227</v>
      </c>
      <c r="L13" s="202" t="s">
        <v>228</v>
      </c>
      <c r="M13" s="202" t="s">
        <v>229</v>
      </c>
      <c r="N13" s="202" t="s">
        <v>230</v>
      </c>
      <c r="O13" s="202" t="s">
        <v>231</v>
      </c>
      <c r="P13" s="202" t="s">
        <v>232</v>
      </c>
      <c r="Q13" s="202" t="s">
        <v>233</v>
      </c>
    </row>
    <row r="14" spans="1:17" s="75" customFormat="1" ht="12.75">
      <c r="A14" s="203">
        <f>'Planilha Orcamentaria'!A22</f>
        <v>0</v>
      </c>
      <c r="B14" s="204">
        <f>'Planilha Orcamentaria'!D22</f>
        <v>0</v>
      </c>
      <c r="C14" s="85">
        <f>'Planilha Orcamentaria'!I30</f>
        <v>64208.6</v>
      </c>
      <c r="D14" s="205">
        <f>C14/$C$28</f>
        <v>0.10795899251096973</v>
      </c>
      <c r="E14" s="206">
        <v>0.5</v>
      </c>
      <c r="F14" s="206">
        <v>0.5</v>
      </c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80">
        <f>SUM(E15:P15)</f>
        <v>64208.6</v>
      </c>
    </row>
    <row r="15" spans="1:17" s="75" customFormat="1" ht="12.75">
      <c r="A15" s="203"/>
      <c r="B15" s="204"/>
      <c r="C15" s="85"/>
      <c r="D15" s="205"/>
      <c r="E15" s="80">
        <f>ROUND(E14*$C14,2)</f>
        <v>32104.3</v>
      </c>
      <c r="F15" s="80">
        <f>ROUND(F14*$C14,2)</f>
        <v>32104.3</v>
      </c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80"/>
    </row>
    <row r="16" spans="1:17" ht="12.75" customHeight="1">
      <c r="A16" s="203">
        <f>'Planilha Orcamentaria'!A32</f>
        <v>0</v>
      </c>
      <c r="B16" s="204">
        <f>'Planilha Orcamentaria'!D32</f>
        <v>0</v>
      </c>
      <c r="C16" s="85">
        <f>'Planilha Orcamentaria'!I49</f>
        <v>126536.07</v>
      </c>
      <c r="D16" s="205">
        <f>C16/$C$28</f>
        <v>0.2127550925187209</v>
      </c>
      <c r="E16" s="207"/>
      <c r="F16" s="207"/>
      <c r="G16" s="206">
        <v>0.4</v>
      </c>
      <c r="H16" s="206">
        <v>0.4</v>
      </c>
      <c r="I16" s="206">
        <v>0.2</v>
      </c>
      <c r="J16" s="207"/>
      <c r="K16" s="207"/>
      <c r="L16" s="207"/>
      <c r="M16" s="207"/>
      <c r="N16" s="207"/>
      <c r="O16" s="207"/>
      <c r="P16" s="207"/>
      <c r="Q16" s="80">
        <f>SUM(E17:P17)</f>
        <v>126536.07</v>
      </c>
    </row>
    <row r="17" spans="1:17" ht="12.75" customHeight="1">
      <c r="A17" s="203"/>
      <c r="B17" s="204"/>
      <c r="C17" s="85"/>
      <c r="D17" s="205"/>
      <c r="E17" s="207"/>
      <c r="F17" s="207"/>
      <c r="G17" s="80">
        <f>ROUND(G16*$C16,2)</f>
        <v>50614.43</v>
      </c>
      <c r="H17" s="80">
        <f>ROUND(H16*$C16,2)</f>
        <v>50614.43</v>
      </c>
      <c r="I17" s="80">
        <f>ROUND(I16*$C16,2)</f>
        <v>25307.21</v>
      </c>
      <c r="J17" s="207"/>
      <c r="K17" s="207"/>
      <c r="L17" s="207"/>
      <c r="M17" s="207"/>
      <c r="N17" s="207"/>
      <c r="O17" s="207"/>
      <c r="P17" s="207"/>
      <c r="Q17" s="80"/>
    </row>
    <row r="18" spans="1:17" ht="12.75">
      <c r="A18" s="203">
        <f>'Planilha Orcamentaria'!A51</f>
        <v>0</v>
      </c>
      <c r="B18" s="204">
        <f>'Planilha Orcamentaria'!D51</f>
        <v>0</v>
      </c>
      <c r="C18" s="85">
        <f>'Planilha Orcamentaria'!I64</f>
        <v>211637.14</v>
      </c>
      <c r="D18" s="205">
        <f>C18/$C$28</f>
        <v>0.35584224562290806</v>
      </c>
      <c r="E18" s="207"/>
      <c r="F18" s="207"/>
      <c r="G18" s="207">
        <v>0</v>
      </c>
      <c r="H18" s="207"/>
      <c r="I18" s="207"/>
      <c r="J18" s="206">
        <v>0.4</v>
      </c>
      <c r="K18" s="206">
        <v>0.4</v>
      </c>
      <c r="L18" s="206">
        <v>0.2</v>
      </c>
      <c r="M18" s="207"/>
      <c r="N18" s="207"/>
      <c r="O18" s="207"/>
      <c r="P18" s="207"/>
      <c r="Q18" s="80">
        <f>SUM(E19:P19)</f>
        <v>211637.14</v>
      </c>
    </row>
    <row r="19" spans="1:17" ht="12.75">
      <c r="A19" s="203"/>
      <c r="B19" s="204"/>
      <c r="C19" s="85"/>
      <c r="D19" s="205"/>
      <c r="E19" s="207"/>
      <c r="F19" s="207"/>
      <c r="G19" s="207"/>
      <c r="H19" s="207"/>
      <c r="I19" s="207"/>
      <c r="J19" s="80">
        <f>ROUND(J18*$C18,2)</f>
        <v>84654.86</v>
      </c>
      <c r="K19" s="80">
        <f>ROUND(K18*$C18,2)</f>
        <v>84654.86</v>
      </c>
      <c r="L19" s="80">
        <f>ROUND(L18*$C18,2)-0.01</f>
        <v>42327.42</v>
      </c>
      <c r="M19" s="207"/>
      <c r="N19" s="207"/>
      <c r="O19" s="207"/>
      <c r="P19" s="207"/>
      <c r="Q19" s="80"/>
    </row>
    <row r="20" spans="1:17" ht="12.75" customHeight="1">
      <c r="A20" s="203">
        <f>'Planilha Orcamentaria'!A72</f>
        <v>0</v>
      </c>
      <c r="B20" s="204">
        <f>'Planilha Orcamentaria'!D72</f>
        <v>0</v>
      </c>
      <c r="C20" s="85">
        <f>'Planilha Orcamentaria'!I81+0.01</f>
        <v>20545.859999999997</v>
      </c>
      <c r="D20" s="205">
        <f>C20/$C$28</f>
        <v>0.03454537781343048</v>
      </c>
      <c r="E20" s="207"/>
      <c r="F20" s="207"/>
      <c r="G20" s="207">
        <v>0</v>
      </c>
      <c r="H20" s="207"/>
      <c r="I20" s="207"/>
      <c r="J20" s="207"/>
      <c r="K20" s="207"/>
      <c r="L20" s="207"/>
      <c r="M20" s="206">
        <v>1</v>
      </c>
      <c r="N20" s="207"/>
      <c r="O20" s="207"/>
      <c r="P20" s="207"/>
      <c r="Q20" s="80">
        <f>SUM(E21:P21)</f>
        <v>20545.86</v>
      </c>
    </row>
    <row r="21" spans="1:17" ht="12.75">
      <c r="A21" s="203"/>
      <c r="B21" s="204"/>
      <c r="C21" s="85"/>
      <c r="D21" s="205"/>
      <c r="E21" s="207"/>
      <c r="F21" s="207"/>
      <c r="G21" s="207"/>
      <c r="H21" s="207"/>
      <c r="I21" s="207"/>
      <c r="J21" s="207"/>
      <c r="K21" s="207"/>
      <c r="L21" s="207"/>
      <c r="M21" s="80">
        <f>ROUND(M20*$C20,2)</f>
        <v>20545.86</v>
      </c>
      <c r="N21" s="207"/>
      <c r="O21" s="207"/>
      <c r="P21" s="207"/>
      <c r="Q21" s="80"/>
    </row>
    <row r="22" spans="1:17" ht="12.75">
      <c r="A22" s="203">
        <f>'Planilha Orcamentaria'!A83</f>
        <v>0</v>
      </c>
      <c r="B22" s="204">
        <f>'Planilha Orcamentaria'!D83</f>
        <v>0</v>
      </c>
      <c r="C22" s="85">
        <f>'Planilha Orcamentaria'!I98</f>
        <v>66665.36</v>
      </c>
      <c r="D22" s="205">
        <f>C22/$C$28</f>
        <v>0.11208973721559264</v>
      </c>
      <c r="E22" s="207"/>
      <c r="F22" s="207"/>
      <c r="G22" s="207">
        <v>0</v>
      </c>
      <c r="H22" s="207"/>
      <c r="I22" s="207"/>
      <c r="J22" s="207"/>
      <c r="K22" s="207"/>
      <c r="L22" s="207"/>
      <c r="M22" s="207"/>
      <c r="N22" s="206">
        <v>1</v>
      </c>
      <c r="O22" s="207"/>
      <c r="P22" s="207"/>
      <c r="Q22" s="80">
        <f>SUM(E23:P23)</f>
        <v>66665.36</v>
      </c>
    </row>
    <row r="23" spans="1:17" ht="12.75">
      <c r="A23" s="203"/>
      <c r="B23" s="204"/>
      <c r="C23" s="85"/>
      <c r="D23" s="205"/>
      <c r="E23" s="207"/>
      <c r="F23" s="207"/>
      <c r="G23" s="207"/>
      <c r="H23" s="207"/>
      <c r="I23" s="207"/>
      <c r="J23" s="207"/>
      <c r="K23" s="207"/>
      <c r="L23" s="207"/>
      <c r="M23" s="207"/>
      <c r="N23" s="80">
        <f>ROUND(N22*$C22,2)</f>
        <v>66665.36</v>
      </c>
      <c r="O23" s="207"/>
      <c r="P23" s="207"/>
      <c r="Q23" s="80"/>
    </row>
    <row r="24" spans="1:17" ht="12.75">
      <c r="A24" s="203">
        <f>'Planilha Orcamentaria'!A100</f>
        <v>0</v>
      </c>
      <c r="B24" s="204">
        <f>'Planilha Orcamentaria'!D100</f>
        <v>0</v>
      </c>
      <c r="C24" s="85">
        <f>'Planilha Orcamentaria'!I113+0.01</f>
        <v>99118.87999999999</v>
      </c>
      <c r="D24" s="205">
        <f>C24/$C$28</f>
        <v>0.16665640465008902</v>
      </c>
      <c r="E24" s="207"/>
      <c r="F24" s="207"/>
      <c r="G24" s="207">
        <v>0</v>
      </c>
      <c r="H24" s="207"/>
      <c r="I24" s="207"/>
      <c r="J24" s="207"/>
      <c r="K24" s="207"/>
      <c r="L24" s="207"/>
      <c r="M24" s="207"/>
      <c r="N24" s="207"/>
      <c r="O24" s="206">
        <v>1</v>
      </c>
      <c r="P24" s="207"/>
      <c r="Q24" s="80">
        <f>SUM(E25:P25)</f>
        <v>99118.88</v>
      </c>
    </row>
    <row r="25" spans="1:17" ht="12.75">
      <c r="A25" s="203"/>
      <c r="B25" s="204"/>
      <c r="C25" s="85"/>
      <c r="D25" s="205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80">
        <f>ROUND(O24*$C24,2)</f>
        <v>99118.88</v>
      </c>
      <c r="P25" s="207"/>
      <c r="Q25" s="80"/>
    </row>
    <row r="26" spans="1:17" ht="12.75">
      <c r="A26" s="203">
        <f>'Planilha Orcamentaria'!A115</f>
        <v>0</v>
      </c>
      <c r="B26" s="204">
        <f>'Planilha Orcamentaria'!D115</f>
        <v>0</v>
      </c>
      <c r="C26" s="85">
        <f>'Planilha Orcamentaria'!I127</f>
        <v>6037.99</v>
      </c>
      <c r="D26" s="205">
        <f>C26/$C$28</f>
        <v>0.01015214966828914</v>
      </c>
      <c r="E26" s="207"/>
      <c r="F26" s="207"/>
      <c r="G26" s="207">
        <v>0</v>
      </c>
      <c r="H26" s="207"/>
      <c r="I26" s="207"/>
      <c r="J26" s="207"/>
      <c r="K26" s="207"/>
      <c r="L26" s="207"/>
      <c r="M26" s="207"/>
      <c r="N26" s="207"/>
      <c r="O26" s="207"/>
      <c r="P26" s="206">
        <v>1</v>
      </c>
      <c r="Q26" s="80">
        <f>SUM(E27:P27)</f>
        <v>6037.99</v>
      </c>
    </row>
    <row r="27" spans="1:17" ht="12.75">
      <c r="A27" s="203"/>
      <c r="B27" s="204"/>
      <c r="C27" s="85"/>
      <c r="D27" s="205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80">
        <f>ROUND(P26*$C26,2)</f>
        <v>6037.99</v>
      </c>
      <c r="Q27" s="80"/>
    </row>
    <row r="28" spans="1:17" ht="25.5" customHeight="1">
      <c r="A28" s="208" t="s">
        <v>234</v>
      </c>
      <c r="B28" s="208"/>
      <c r="C28" s="209">
        <f>C14+C16+C18+C20+C22+C24+C26</f>
        <v>594749.9</v>
      </c>
      <c r="D28" s="209"/>
      <c r="E28" s="209">
        <f>ROUND(E15+E17+E19+E21+E23+E25+E27,2)</f>
        <v>32104.3</v>
      </c>
      <c r="F28" s="209">
        <f>ROUND(F15+F17+F19+F21+F23+F25+F27,2)</f>
        <v>32104.3</v>
      </c>
      <c r="G28" s="209">
        <f>ROUND(G15+G17+G19+G21+G23+G25+G27,2)</f>
        <v>50614.43</v>
      </c>
      <c r="H28" s="209">
        <f>ROUND(H15+H17+H19+H21+H23+H25+H27,2)</f>
        <v>50614.43</v>
      </c>
      <c r="I28" s="209">
        <f>ROUND(I15+I17+I19+I21+I23+I25+I27,2)</f>
        <v>25307.21</v>
      </c>
      <c r="J28" s="209">
        <f>ROUND(J15+J17+J19+J21+J23+J25+J27,2)</f>
        <v>84654.86</v>
      </c>
      <c r="K28" s="209">
        <f>ROUND(K15+K17+K19+K21+K23+K25+K27,2)</f>
        <v>84654.86</v>
      </c>
      <c r="L28" s="209">
        <f>ROUND(L15+L17+L19+L21+L23+L25+L27,2)</f>
        <v>42327.42</v>
      </c>
      <c r="M28" s="209">
        <f>ROUND(M15+M17+M19+M21+M23+M25+M27,2)</f>
        <v>20545.86</v>
      </c>
      <c r="N28" s="209">
        <f>ROUND(N15+N17+N19+N21+N23+N25+N27,2)</f>
        <v>66665.36</v>
      </c>
      <c r="O28" s="209">
        <f>ROUND(O15+O17+O19+O21+O23+O25+O27,2)</f>
        <v>99118.88</v>
      </c>
      <c r="P28" s="209">
        <f>ROUND(P15+P17+P19+P21+P23+P25+P27,2)</f>
        <v>6037.99</v>
      </c>
      <c r="Q28" s="210">
        <f>Q14+Q16+Q18+Q20+Q22+Q24+Q26</f>
        <v>594749.9</v>
      </c>
    </row>
    <row r="29" spans="1:17" ht="10.5" customHeight="1">
      <c r="A29" s="211"/>
      <c r="B29" s="211"/>
      <c r="C29" s="55"/>
      <c r="D29" s="212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</row>
    <row r="30" spans="1:17" ht="5.25" customHeight="1" hidden="1">
      <c r="A30" s="211"/>
      <c r="B30" s="211"/>
      <c r="C30" s="55"/>
      <c r="D30" s="212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</row>
    <row r="31" spans="1:17" ht="14.25" customHeight="1">
      <c r="A31" s="211"/>
      <c r="B31" s="211"/>
      <c r="C31" s="55"/>
      <c r="D31" s="212"/>
      <c r="E31" s="215">
        <f>'Planilha Orcamentaria'!D163</f>
        <v>0</v>
      </c>
      <c r="F31" s="215"/>
      <c r="G31" s="212"/>
      <c r="H31" s="212"/>
      <c r="I31" s="213"/>
      <c r="J31" s="213"/>
      <c r="K31" s="213"/>
      <c r="L31" s="213"/>
      <c r="M31" s="213"/>
      <c r="N31" s="213"/>
      <c r="O31" s="213"/>
      <c r="P31" s="213"/>
      <c r="Q31" s="214"/>
    </row>
    <row r="32" spans="1:17" ht="12.75">
      <c r="A32" s="211"/>
      <c r="B32" s="211"/>
      <c r="C32" s="55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21" customHeight="1">
      <c r="A33" s="211"/>
      <c r="B33" s="211"/>
      <c r="C33" s="55"/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</row>
    <row r="34" spans="3:17" ht="12.75">
      <c r="C34" s="216"/>
      <c r="D34" s="216"/>
      <c r="E34" s="217"/>
      <c r="F34" s="217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3:17" ht="12.75">
      <c r="C35" s="218"/>
      <c r="D35" s="218"/>
      <c r="E35" s="219">
        <f>'Planilha Orcamentaria'!D165</f>
        <v>0</v>
      </c>
      <c r="F35" s="219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</row>
    <row r="36" spans="3:17" ht="12.75" customHeight="1">
      <c r="C36" s="220"/>
      <c r="D36" s="220"/>
      <c r="E36" s="221">
        <f>'Planilha Orcamentaria'!D166</f>
        <v>0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</row>
    <row r="37" spans="3:17" ht="13.5" customHeight="1">
      <c r="C37" s="220"/>
      <c r="D37" s="220"/>
      <c r="E37" s="221">
        <f>'Planilha Orcamentaria'!D167</f>
        <v>0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</row>
    <row r="38" spans="3:17" ht="12.75">
      <c r="C38" s="222"/>
      <c r="D38" s="222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3:17" ht="5.25" customHeight="1">
      <c r="C39" s="222"/>
      <c r="D39" s="222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3:17" ht="11.25" customHeight="1">
      <c r="C40" s="222"/>
      <c r="D40" s="222"/>
      <c r="E40" s="175"/>
      <c r="F40" s="175"/>
      <c r="G40" s="175"/>
      <c r="H40" s="175"/>
      <c r="I40" s="175"/>
      <c r="J40" s="175"/>
      <c r="K40" s="216"/>
      <c r="L40" s="216"/>
      <c r="M40" s="175"/>
      <c r="N40" s="222"/>
      <c r="O40" s="222"/>
      <c r="P40" s="216"/>
      <c r="Q40" s="216"/>
    </row>
    <row r="41" spans="3:17" ht="12" customHeight="1">
      <c r="C41" s="216"/>
      <c r="D41" s="216"/>
      <c r="E41" s="217"/>
      <c r="F41" s="217"/>
      <c r="G41" s="216"/>
      <c r="H41" s="216"/>
      <c r="I41" s="216"/>
      <c r="J41" s="216"/>
      <c r="K41" s="218"/>
      <c r="L41" s="218"/>
      <c r="M41" s="216"/>
      <c r="N41" s="216"/>
      <c r="O41" s="216"/>
      <c r="P41" s="218">
        <f aca="true" t="shared" si="0" ref="P41:P43">K41</f>
        <v>0</v>
      </c>
      <c r="Q41" s="218"/>
    </row>
    <row r="42" spans="3:17" ht="13.5" customHeight="1">
      <c r="C42" s="218"/>
      <c r="D42" s="218"/>
      <c r="E42" s="219">
        <f>'Planilha Orcamentaria'!D172</f>
        <v>0</v>
      </c>
      <c r="F42" s="219"/>
      <c r="G42" s="218"/>
      <c r="H42" s="218"/>
      <c r="I42" s="218"/>
      <c r="J42" s="218"/>
      <c r="K42" s="218"/>
      <c r="L42" s="218"/>
      <c r="M42" s="218"/>
      <c r="N42" s="218"/>
      <c r="O42" s="218"/>
      <c r="P42" s="218">
        <f t="shared" si="0"/>
        <v>0</v>
      </c>
      <c r="Q42" s="218"/>
    </row>
    <row r="43" spans="3:17" ht="13.5" customHeight="1">
      <c r="C43" s="220"/>
      <c r="D43" s="220"/>
      <c r="E43" s="221">
        <f>'Planilha Orcamentaria'!D173</f>
        <v>0</v>
      </c>
      <c r="F43" s="221"/>
      <c r="G43" s="221"/>
      <c r="H43" s="221"/>
      <c r="I43" s="221"/>
      <c r="J43" s="221"/>
      <c r="K43" s="220"/>
      <c r="L43" s="220"/>
      <c r="M43" s="221"/>
      <c r="N43" s="220"/>
      <c r="O43" s="220"/>
      <c r="P43" s="221">
        <f t="shared" si="0"/>
        <v>0</v>
      </c>
      <c r="Q43" s="221"/>
    </row>
    <row r="44" spans="3:17" ht="13.5" customHeight="1">
      <c r="C44" s="220"/>
      <c r="D44" s="220"/>
      <c r="E44" s="221">
        <f>'Planilha Orcamentaria'!D174</f>
        <v>0</v>
      </c>
      <c r="F44" s="221"/>
      <c r="G44" s="221"/>
      <c r="H44" s="221"/>
      <c r="I44" s="221"/>
      <c r="J44" s="221"/>
      <c r="K44" s="221"/>
      <c r="L44" s="221"/>
      <c r="M44" s="221"/>
      <c r="N44" s="220"/>
      <c r="O44" s="220"/>
      <c r="P44" s="221"/>
      <c r="Q44" s="221"/>
    </row>
    <row r="45" spans="4:17" ht="3.75" customHeight="1"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</row>
    <row r="46" spans="4:17" ht="13.5" customHeight="1" hidden="1"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</row>
    <row r="47" spans="4:17" ht="13.5" customHeight="1" hidden="1"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</row>
    <row r="48" spans="4:17" ht="1.5" customHeight="1"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  <row r="49" ht="26.25" customHeight="1" hidden="1"/>
    <row r="50" ht="26.25" customHeight="1" hidden="1"/>
    <row r="57" spans="1:20" s="227" customFormat="1" ht="41.25" customHeight="1">
      <c r="A57" s="223"/>
      <c r="B57" s="224"/>
      <c r="C57" s="224"/>
      <c r="D57" s="22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"/>
      <c r="R57"/>
      <c r="S57"/>
      <c r="T57"/>
    </row>
    <row r="58" spans="1:20" s="227" customFormat="1" ht="12.75">
      <c r="A58" s="223"/>
      <c r="B58" s="224"/>
      <c r="C58" s="224"/>
      <c r="D58" s="22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"/>
      <c r="R58"/>
      <c r="S58"/>
      <c r="T58"/>
    </row>
    <row r="59" spans="1:20" s="227" customFormat="1" ht="24.75" customHeight="1">
      <c r="A59" s="223"/>
      <c r="B59" s="224"/>
      <c r="C59" s="224"/>
      <c r="D59" s="22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"/>
      <c r="R59"/>
      <c r="S59"/>
      <c r="T59"/>
    </row>
    <row r="60" spans="1:20" s="227" customFormat="1" ht="12.75">
      <c r="A60" s="223"/>
      <c r="B60" s="224"/>
      <c r="C60" s="224"/>
      <c r="D60" s="22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"/>
      <c r="R60"/>
      <c r="S60"/>
      <c r="T60"/>
    </row>
    <row r="61" spans="1:20" s="227" customFormat="1" ht="12.75">
      <c r="A61" s="223"/>
      <c r="B61" s="224"/>
      <c r="C61" s="224"/>
      <c r="D61" s="22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"/>
      <c r="R61"/>
      <c r="S61"/>
      <c r="T61"/>
    </row>
    <row r="62" spans="1:20" s="227" customFormat="1" ht="12.75">
      <c r="A62" s="223"/>
      <c r="B62" s="224"/>
      <c r="C62" s="224"/>
      <c r="D62" s="22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"/>
      <c r="R62"/>
      <c r="S62"/>
      <c r="T62"/>
    </row>
    <row r="63" spans="1:20" s="227" customFormat="1" ht="12.75">
      <c r="A63" s="223"/>
      <c r="B63" s="224"/>
      <c r="C63" s="224"/>
      <c r="D63" s="22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"/>
      <c r="R63"/>
      <c r="S63"/>
      <c r="T63"/>
    </row>
  </sheetData>
  <sheetProtection selectLockedCells="1" selectUnlockedCells="1"/>
  <mergeCells count="41">
    <mergeCell ref="B1:N2"/>
    <mergeCell ref="A3:I3"/>
    <mergeCell ref="A9:C9"/>
    <mergeCell ref="G9:H9"/>
    <mergeCell ref="A14:A15"/>
    <mergeCell ref="B14:B15"/>
    <mergeCell ref="C14:C15"/>
    <mergeCell ref="D14:D15"/>
    <mergeCell ref="Q14:Q15"/>
    <mergeCell ref="A16:A17"/>
    <mergeCell ref="B16:B17"/>
    <mergeCell ref="C16:C17"/>
    <mergeCell ref="D16:D17"/>
    <mergeCell ref="Q16:Q17"/>
    <mergeCell ref="A18:A19"/>
    <mergeCell ref="B18:B19"/>
    <mergeCell ref="C18:C19"/>
    <mergeCell ref="D18:D19"/>
    <mergeCell ref="Q18:Q19"/>
    <mergeCell ref="A20:A21"/>
    <mergeCell ref="B20:B21"/>
    <mergeCell ref="C20:C21"/>
    <mergeCell ref="D20:D21"/>
    <mergeCell ref="Q20:Q21"/>
    <mergeCell ref="A22:A23"/>
    <mergeCell ref="B22:B23"/>
    <mergeCell ref="C22:C23"/>
    <mergeCell ref="D22:D23"/>
    <mergeCell ref="Q22:Q23"/>
    <mergeCell ref="A24:A25"/>
    <mergeCell ref="B24:B25"/>
    <mergeCell ref="C24:C25"/>
    <mergeCell ref="D24:D25"/>
    <mergeCell ref="Q24:Q25"/>
    <mergeCell ref="A26:A27"/>
    <mergeCell ref="B26:B27"/>
    <mergeCell ref="C26:C27"/>
    <mergeCell ref="D26:D27"/>
    <mergeCell ref="Q26:Q27"/>
    <mergeCell ref="A28:B28"/>
    <mergeCell ref="C28:D28"/>
  </mergeCells>
  <printOptions/>
  <pageMargins left="0.7083333333333334" right="0.7083333333333334" top="0.31527777777777777" bottom="0.4722222222222222" header="0.5118055555555555" footer="0.5118055555555555"/>
  <pageSetup horizontalDpi="300" verticalDpi="300" orientation="landscape" paperSize="9" scale="5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1"/>
  <sheetViews>
    <sheetView showGridLines="0" showZeros="0" view="pageBreakPreview" zoomScale="120" zoomScaleNormal="70" zoomScaleSheetLayoutView="120" workbookViewId="0" topLeftCell="A101">
      <selection activeCell="D109" sqref="D109"/>
    </sheetView>
  </sheetViews>
  <sheetFormatPr defaultColWidth="8.00390625" defaultRowHeight="12.75"/>
  <cols>
    <col min="1" max="1" width="9.140625" style="228" customWidth="1"/>
    <col min="2" max="3" width="10.7109375" style="2" customWidth="1"/>
    <col min="4" max="4" width="78.57421875" style="174" customWidth="1"/>
    <col min="5" max="6" width="9.00390625" style="0" customWidth="1"/>
    <col min="7" max="7" width="11.28125" style="0" customWidth="1"/>
    <col min="8" max="16384" width="9.00390625" style="0" customWidth="1"/>
  </cols>
  <sheetData>
    <row r="1" spans="4:10" ht="75.75" customHeight="1">
      <c r="D1" s="229" t="s">
        <v>235</v>
      </c>
      <c r="F1" s="107"/>
      <c r="G1" s="107"/>
      <c r="H1" s="107"/>
      <c r="I1" s="107"/>
      <c r="J1" s="107"/>
    </row>
    <row r="2" spans="1:10" ht="16.5" customHeight="1">
      <c r="A2" s="230"/>
      <c r="B2" s="9"/>
      <c r="C2" s="9"/>
      <c r="D2" s="231"/>
      <c r="F2" s="107"/>
      <c r="G2" s="107"/>
      <c r="H2" s="107"/>
      <c r="I2" s="107"/>
      <c r="J2" s="107"/>
    </row>
    <row r="3" spans="1:10" ht="24.75" customHeight="1">
      <c r="A3" s="12" t="s">
        <v>236</v>
      </c>
      <c r="B3" s="12"/>
      <c r="C3" s="12"/>
      <c r="D3" s="12"/>
      <c r="F3" s="107"/>
      <c r="G3" s="107"/>
      <c r="H3" s="107"/>
      <c r="I3" s="107"/>
      <c r="J3" s="107"/>
    </row>
    <row r="4" spans="1:10" ht="3.75" customHeight="1">
      <c r="A4" s="13"/>
      <c r="B4" s="14"/>
      <c r="C4" s="14"/>
      <c r="D4" s="15"/>
      <c r="F4" s="107"/>
      <c r="G4" s="107"/>
      <c r="H4" s="107"/>
      <c r="I4" s="107"/>
      <c r="J4" s="107"/>
    </row>
    <row r="5" spans="1:10" ht="19.5" customHeight="1">
      <c r="A5" s="232">
        <f>'Cronograma Físico Financeiro'!A5</f>
        <v>0</v>
      </c>
      <c r="B5" s="233"/>
      <c r="C5" s="233"/>
      <c r="D5" s="183"/>
      <c r="F5" s="107"/>
      <c r="G5" s="107"/>
      <c r="H5" s="107"/>
      <c r="I5" s="107"/>
      <c r="J5" s="107"/>
    </row>
    <row r="6" spans="1:10" ht="19.5" customHeight="1">
      <c r="A6" s="29">
        <f>'Cronograma Físico Financeiro'!A6</f>
        <v>0</v>
      </c>
      <c r="B6" s="234"/>
      <c r="C6" s="234"/>
      <c r="D6" s="188"/>
      <c r="F6" s="107"/>
      <c r="G6" s="107"/>
      <c r="H6" s="107"/>
      <c r="I6" s="107"/>
      <c r="J6" s="107"/>
    </row>
    <row r="7" spans="1:10" ht="19.5" customHeight="1">
      <c r="A7" s="27">
        <f>'Cronograma Físico Financeiro'!A7</f>
        <v>0</v>
      </c>
      <c r="B7" s="27"/>
      <c r="C7" s="27"/>
      <c r="D7" s="27"/>
      <c r="F7" s="107"/>
      <c r="G7" s="107"/>
      <c r="H7" s="107"/>
      <c r="I7" s="107"/>
      <c r="J7" s="107"/>
    </row>
    <row r="8" spans="1:10" ht="19.5" customHeight="1">
      <c r="A8" s="29">
        <f>'Cronograma Físico Financeiro'!A8</f>
        <v>0</v>
      </c>
      <c r="B8" s="234"/>
      <c r="C8" s="234"/>
      <c r="D8" s="24"/>
      <c r="F8" s="107"/>
      <c r="G8" s="107"/>
      <c r="H8" s="107"/>
      <c r="I8" s="107"/>
      <c r="J8" s="107"/>
    </row>
    <row r="9" spans="1:10" ht="19.5" customHeight="1">
      <c r="A9" s="235">
        <f>'Cronograma Físico Financeiro'!A9:C9</f>
        <v>0</v>
      </c>
      <c r="B9" s="236"/>
      <c r="C9" s="236"/>
      <c r="D9" s="35"/>
      <c r="F9" s="107"/>
      <c r="G9" s="107"/>
      <c r="H9" s="107"/>
      <c r="I9" s="107"/>
      <c r="J9" s="107"/>
    </row>
    <row r="10" spans="1:10" ht="7.5" customHeight="1">
      <c r="A10" s="197"/>
      <c r="B10" s="37"/>
      <c r="C10" s="37"/>
      <c r="D10" s="38"/>
      <c r="F10" s="107"/>
      <c r="G10" s="107"/>
      <c r="H10" s="107"/>
      <c r="I10" s="107"/>
      <c r="J10" s="107"/>
    </row>
    <row r="11" spans="1:10" ht="7.5" customHeight="1">
      <c r="A11" s="60"/>
      <c r="B11" s="61"/>
      <c r="C11" s="61"/>
      <c r="D11" s="15"/>
      <c r="F11" s="107"/>
      <c r="G11" s="107"/>
      <c r="H11" s="107"/>
      <c r="I11" s="107"/>
      <c r="J11" s="107"/>
    </row>
    <row r="12" spans="1:10" ht="13.5">
      <c r="A12" s="63" t="s">
        <v>32</v>
      </c>
      <c r="B12" s="64" t="s">
        <v>33</v>
      </c>
      <c r="C12" s="65" t="s">
        <v>34</v>
      </c>
      <c r="D12" s="237" t="s">
        <v>35</v>
      </c>
      <c r="F12" s="107"/>
      <c r="G12" s="99"/>
      <c r="H12" s="107"/>
      <c r="I12" s="107"/>
      <c r="J12" s="107"/>
    </row>
    <row r="13" spans="1:10" s="75" customFormat="1" ht="18" customHeight="1">
      <c r="A13" s="238">
        <v>1</v>
      </c>
      <c r="B13" s="239"/>
      <c r="C13" s="239"/>
      <c r="D13" s="240" t="s">
        <v>42</v>
      </c>
      <c r="F13" s="241"/>
      <c r="G13" s="99"/>
      <c r="H13" s="241"/>
      <c r="I13" s="241"/>
      <c r="J13" s="241"/>
    </row>
    <row r="14" spans="1:10" ht="18" customHeight="1">
      <c r="A14" s="242">
        <f>'Planilha Orcamentaria'!A23</f>
        <v>0</v>
      </c>
      <c r="B14" s="243" t="s">
        <v>44</v>
      </c>
      <c r="C14" s="244">
        <f>'Planilha Orcamentaria'!C23</f>
        <v>0</v>
      </c>
      <c r="D14" s="245">
        <f>'Planilha Orcamentaria'!D23</f>
        <v>0</v>
      </c>
      <c r="F14" s="112"/>
      <c r="G14" s="99"/>
      <c r="H14" s="107"/>
      <c r="I14" s="107"/>
      <c r="J14" s="107"/>
    </row>
    <row r="15" spans="1:10" ht="18" customHeight="1">
      <c r="A15" s="242"/>
      <c r="B15" s="242"/>
      <c r="C15" s="242"/>
      <c r="D15" s="245" t="s">
        <v>237</v>
      </c>
      <c r="F15" s="112"/>
      <c r="G15" s="99"/>
      <c r="H15" s="107"/>
      <c r="I15" s="107"/>
      <c r="J15" s="107"/>
    </row>
    <row r="16" spans="1:10" ht="22.5">
      <c r="A16" s="242">
        <f>'Planilha Orcamentaria'!A24</f>
        <v>0</v>
      </c>
      <c r="B16" s="242">
        <f>'Planilha Orcamentaria'!B24</f>
        <v>0</v>
      </c>
      <c r="C16" s="242">
        <f>'Planilha Orcamentaria'!C24</f>
        <v>0</v>
      </c>
      <c r="D16" s="245">
        <f>'Planilha Orcamentaria'!D24</f>
        <v>0</v>
      </c>
      <c r="F16" s="112"/>
      <c r="G16" s="99"/>
      <c r="H16" s="107"/>
      <c r="I16" s="107"/>
      <c r="J16" s="107"/>
    </row>
    <row r="17" spans="1:10" ht="12.75" customHeight="1">
      <c r="A17" s="242"/>
      <c r="B17" s="242"/>
      <c r="C17" s="242"/>
      <c r="D17" s="245" t="s">
        <v>238</v>
      </c>
      <c r="F17" s="112"/>
      <c r="G17" s="112"/>
      <c r="H17" s="107"/>
      <c r="I17" s="107"/>
      <c r="J17" s="107"/>
    </row>
    <row r="18" spans="1:10" ht="18" customHeight="1">
      <c r="A18" s="242">
        <f>'Planilha Orcamentaria'!A25</f>
        <v>0</v>
      </c>
      <c r="B18" s="242">
        <f>'Planilha Orcamentaria'!B25</f>
        <v>0</v>
      </c>
      <c r="C18" s="242">
        <f>'Planilha Orcamentaria'!C25</f>
        <v>0</v>
      </c>
      <c r="D18" s="246">
        <f>'Planilha Orcamentaria'!D25</f>
        <v>0</v>
      </c>
      <c r="F18" s="112"/>
      <c r="G18" s="112"/>
      <c r="H18" s="107"/>
      <c r="I18" s="107"/>
      <c r="J18" s="107"/>
    </row>
    <row r="19" spans="1:10" ht="18" customHeight="1">
      <c r="A19" s="242"/>
      <c r="B19" s="242"/>
      <c r="C19" s="242"/>
      <c r="D19" s="245" t="s">
        <v>239</v>
      </c>
      <c r="F19" s="112"/>
      <c r="G19" s="107"/>
      <c r="H19" s="107"/>
      <c r="I19" s="107"/>
      <c r="J19" s="107"/>
    </row>
    <row r="20" spans="1:10" ht="22.5">
      <c r="A20" s="242">
        <f>'Planilha Orcamentaria'!A26</f>
        <v>0</v>
      </c>
      <c r="B20" s="242">
        <f>'Planilha Orcamentaria'!B26</f>
        <v>0</v>
      </c>
      <c r="C20" s="242">
        <f>'Planilha Orcamentaria'!C26</f>
        <v>0</v>
      </c>
      <c r="D20" s="246">
        <f>'Planilha Orcamentaria'!D26</f>
        <v>0</v>
      </c>
      <c r="F20" s="112"/>
      <c r="G20" s="107"/>
      <c r="H20" s="107"/>
      <c r="I20" s="107"/>
      <c r="J20" s="107"/>
    </row>
    <row r="21" spans="1:10" ht="12.75" customHeight="1">
      <c r="A21" s="242"/>
      <c r="B21" s="242"/>
      <c r="C21" s="242"/>
      <c r="D21" s="245" t="s">
        <v>240</v>
      </c>
      <c r="F21" s="112"/>
      <c r="G21" s="107"/>
      <c r="H21" s="107"/>
      <c r="I21" s="107"/>
      <c r="J21" s="107"/>
    </row>
    <row r="22" spans="1:10" ht="22.5">
      <c r="A22" s="242">
        <f>'Planilha Orcamentaria'!A27</f>
        <v>0</v>
      </c>
      <c r="B22" s="242">
        <f>'Planilha Orcamentaria'!B27</f>
        <v>0</v>
      </c>
      <c r="C22" s="242">
        <f>'Planilha Orcamentaria'!C27</f>
        <v>0</v>
      </c>
      <c r="D22" s="246">
        <f>'Planilha Orcamentaria'!D27</f>
        <v>0</v>
      </c>
      <c r="F22" s="112"/>
      <c r="G22" s="107"/>
      <c r="H22" s="107"/>
      <c r="I22" s="107"/>
      <c r="J22" s="107"/>
    </row>
    <row r="23" spans="1:10" ht="18" customHeight="1">
      <c r="A23" s="242"/>
      <c r="B23" s="242"/>
      <c r="C23" s="242"/>
      <c r="D23" s="245" t="s">
        <v>241</v>
      </c>
      <c r="F23" s="112"/>
      <c r="G23" s="107"/>
      <c r="H23" s="107"/>
      <c r="I23" s="107"/>
      <c r="J23" s="107"/>
    </row>
    <row r="24" spans="1:10" ht="18" customHeight="1" hidden="1">
      <c r="A24" s="242">
        <f>'Planilha Orcamentaria'!A28</f>
        <v>0</v>
      </c>
      <c r="B24" s="242">
        <f>'Planilha Orcamentaria'!B25</f>
        <v>0</v>
      </c>
      <c r="C24" s="242">
        <f>'Planilha Orcamentaria'!C25</f>
        <v>0</v>
      </c>
      <c r="D24" s="247">
        <f>'Planilha Orcamentaria'!D25</f>
        <v>0</v>
      </c>
      <c r="F24" s="112"/>
      <c r="G24" s="107"/>
      <c r="H24" s="107"/>
      <c r="I24" s="107"/>
      <c r="J24" s="107"/>
    </row>
    <row r="25" spans="1:10" ht="18" customHeight="1" hidden="1">
      <c r="A25" s="242"/>
      <c r="B25" s="242"/>
      <c r="C25" s="242"/>
      <c r="D25" s="245" t="s">
        <v>242</v>
      </c>
      <c r="F25" s="112"/>
      <c r="G25" s="107"/>
      <c r="H25" s="107"/>
      <c r="I25" s="107"/>
      <c r="J25" s="107"/>
    </row>
    <row r="26" spans="1:10" ht="5.25" customHeight="1">
      <c r="A26" s="248"/>
      <c r="B26" s="249"/>
      <c r="C26" s="249"/>
      <c r="D26" s="250"/>
      <c r="E26" s="103"/>
      <c r="F26" s="107"/>
      <c r="G26" s="107"/>
      <c r="H26" s="107"/>
      <c r="I26" s="107"/>
      <c r="J26" s="107"/>
    </row>
    <row r="27" spans="1:10" ht="7.5" customHeight="1">
      <c r="A27" s="248"/>
      <c r="B27" s="249"/>
      <c r="C27" s="251"/>
      <c r="D27" s="252"/>
      <c r="F27" s="107"/>
      <c r="G27" s="107"/>
      <c r="H27" s="107"/>
      <c r="I27" s="107"/>
      <c r="J27" s="107"/>
    </row>
    <row r="28" spans="1:10" ht="18" customHeight="1">
      <c r="A28" s="253">
        <f>'Planilha Orcamentaria'!A32</f>
        <v>0</v>
      </c>
      <c r="B28" s="254"/>
      <c r="C28" s="254"/>
      <c r="D28" s="255">
        <f>'Planilha Orcamentaria'!D32</f>
        <v>0</v>
      </c>
      <c r="F28" s="107"/>
      <c r="G28" s="107"/>
      <c r="H28" s="107"/>
      <c r="I28" s="107"/>
      <c r="J28" s="107"/>
    </row>
    <row r="29" spans="1:10" ht="18" customHeight="1">
      <c r="A29" s="242">
        <f>'Planilha Orcamentaria'!A33</f>
        <v>0</v>
      </c>
      <c r="B29" s="242">
        <f>'Planilha Orcamentaria'!B33</f>
        <v>0</v>
      </c>
      <c r="C29" s="242">
        <f>'Planilha Orcamentaria'!C33</f>
        <v>0</v>
      </c>
      <c r="D29" s="246">
        <f>'Planilha Orcamentaria'!D33</f>
        <v>0</v>
      </c>
      <c r="F29" s="107"/>
      <c r="G29" s="107"/>
      <c r="H29" s="107"/>
      <c r="I29" s="107"/>
      <c r="J29" s="107"/>
    </row>
    <row r="30" spans="1:10" ht="22.5" customHeight="1">
      <c r="A30" s="242"/>
      <c r="B30" s="242"/>
      <c r="C30" s="242"/>
      <c r="D30" s="245" t="s">
        <v>243</v>
      </c>
      <c r="F30" s="112"/>
      <c r="G30" s="107"/>
      <c r="H30" s="107"/>
      <c r="I30" s="107"/>
      <c r="J30" s="107"/>
    </row>
    <row r="31" spans="1:10" ht="12.75">
      <c r="A31" s="242">
        <f>'Planilha Orcamentaria'!A34</f>
        <v>0</v>
      </c>
      <c r="B31" s="242">
        <f>'Planilha Orcamentaria'!B34</f>
        <v>0</v>
      </c>
      <c r="C31" s="242">
        <f>'Planilha Orcamentaria'!C34</f>
        <v>0</v>
      </c>
      <c r="D31" s="246">
        <f>'Planilha Orcamentaria'!D34</f>
        <v>0</v>
      </c>
      <c r="F31" s="112"/>
      <c r="G31" s="107"/>
      <c r="H31" s="107"/>
      <c r="I31" s="107"/>
      <c r="J31" s="107"/>
    </row>
    <row r="32" spans="1:10" ht="22.5" customHeight="1">
      <c r="A32" s="242"/>
      <c r="B32" s="242"/>
      <c r="C32" s="242"/>
      <c r="D32" s="245" t="s">
        <v>244</v>
      </c>
      <c r="F32" s="112"/>
      <c r="G32" s="107"/>
      <c r="H32" s="107"/>
      <c r="I32" s="107"/>
      <c r="J32" s="107"/>
    </row>
    <row r="33" spans="1:10" ht="12.75">
      <c r="A33" s="242">
        <f>'Planilha Orcamentaria'!A35</f>
        <v>0</v>
      </c>
      <c r="B33" s="242">
        <f>'Planilha Orcamentaria'!B35</f>
        <v>0</v>
      </c>
      <c r="C33" s="242">
        <f>'Planilha Orcamentaria'!C35</f>
        <v>0</v>
      </c>
      <c r="D33" s="246">
        <f>'Planilha Orcamentaria'!D35</f>
        <v>0</v>
      </c>
      <c r="F33" s="112"/>
      <c r="G33" s="99"/>
      <c r="H33" s="107"/>
      <c r="I33" s="107"/>
      <c r="J33" s="107"/>
    </row>
    <row r="34" spans="1:10" ht="22.5" customHeight="1">
      <c r="A34" s="242"/>
      <c r="B34" s="242"/>
      <c r="C34" s="242"/>
      <c r="D34" s="245" t="s">
        <v>244</v>
      </c>
      <c r="F34" s="112"/>
      <c r="G34" s="99"/>
      <c r="H34" s="107"/>
      <c r="I34" s="107"/>
      <c r="J34" s="107"/>
    </row>
    <row r="35" spans="1:10" ht="12.75">
      <c r="A35" s="242">
        <f>'Planilha Orcamentaria'!A36</f>
        <v>0</v>
      </c>
      <c r="B35" s="242">
        <f>'Planilha Orcamentaria'!B36</f>
        <v>0</v>
      </c>
      <c r="C35" s="242">
        <f>'Planilha Orcamentaria'!C36</f>
        <v>0</v>
      </c>
      <c r="D35" s="246">
        <f>'Planilha Orcamentaria'!D36</f>
        <v>0</v>
      </c>
      <c r="F35" s="112"/>
      <c r="G35" s="99"/>
      <c r="H35" s="107"/>
      <c r="I35" s="107"/>
      <c r="J35" s="107"/>
    </row>
    <row r="36" spans="1:10" ht="22.5" customHeight="1">
      <c r="A36" s="242"/>
      <c r="B36" s="242"/>
      <c r="C36" s="242"/>
      <c r="D36" s="245" t="s">
        <v>244</v>
      </c>
      <c r="F36" s="112"/>
      <c r="G36" s="256"/>
      <c r="H36" s="107"/>
      <c r="I36" s="107"/>
      <c r="J36" s="107"/>
    </row>
    <row r="37" spans="1:10" ht="12.75">
      <c r="A37" s="242">
        <f>'Planilha Orcamentaria'!A37</f>
        <v>0</v>
      </c>
      <c r="B37" s="242">
        <f>'Planilha Orcamentaria'!B37</f>
        <v>0</v>
      </c>
      <c r="C37" s="242">
        <f>'Planilha Orcamentaria'!C37</f>
        <v>0</v>
      </c>
      <c r="D37" s="246">
        <f>'Planilha Orcamentaria'!D37</f>
        <v>0</v>
      </c>
      <c r="F37" s="112"/>
      <c r="G37" s="99"/>
      <c r="H37" s="107"/>
      <c r="I37" s="107"/>
      <c r="J37" s="107"/>
    </row>
    <row r="38" spans="1:10" ht="12.75" customHeight="1">
      <c r="A38" s="242"/>
      <c r="B38" s="242"/>
      <c r="C38" s="242"/>
      <c r="D38" s="245" t="s">
        <v>245</v>
      </c>
      <c r="F38" s="112"/>
      <c r="G38" s="99"/>
      <c r="H38" s="107"/>
      <c r="I38" s="107"/>
      <c r="J38" s="107"/>
    </row>
    <row r="39" spans="1:10" ht="12.75">
      <c r="A39" s="242">
        <f>'Planilha Orcamentaria'!A38</f>
        <v>0</v>
      </c>
      <c r="B39" s="242">
        <f>'Planilha Orcamentaria'!B38</f>
        <v>0</v>
      </c>
      <c r="C39" s="242">
        <f>'Planilha Orcamentaria'!C38</f>
        <v>0</v>
      </c>
      <c r="D39" s="246">
        <f>'Planilha Orcamentaria'!D38</f>
        <v>0</v>
      </c>
      <c r="F39" s="112"/>
      <c r="G39" s="99"/>
      <c r="H39" s="107"/>
      <c r="I39" s="107"/>
      <c r="J39" s="107"/>
    </row>
    <row r="40" spans="1:10" ht="12.75" customHeight="1">
      <c r="A40" s="242"/>
      <c r="B40" s="242"/>
      <c r="C40" s="242"/>
      <c r="D40" s="245" t="s">
        <v>246</v>
      </c>
      <c r="F40" s="112"/>
      <c r="G40" s="99"/>
      <c r="H40" s="107"/>
      <c r="I40" s="107"/>
      <c r="J40" s="107"/>
    </row>
    <row r="41" spans="1:10" ht="12.75">
      <c r="A41" s="242">
        <f>'Planilha Orcamentaria'!A39</f>
        <v>0</v>
      </c>
      <c r="B41" s="242">
        <f>'Planilha Orcamentaria'!B39</f>
        <v>0</v>
      </c>
      <c r="C41" s="242">
        <f>'Planilha Orcamentaria'!C39</f>
        <v>0</v>
      </c>
      <c r="D41" s="246">
        <f>'Planilha Orcamentaria'!D39</f>
        <v>0</v>
      </c>
      <c r="F41" s="112"/>
      <c r="G41" s="99"/>
      <c r="H41" s="107"/>
      <c r="I41" s="107"/>
      <c r="J41" s="107"/>
    </row>
    <row r="42" spans="1:10" ht="12.75" customHeight="1">
      <c r="A42" s="242"/>
      <c r="B42" s="242"/>
      <c r="C42" s="242"/>
      <c r="D42" s="245" t="s">
        <v>247</v>
      </c>
      <c r="F42" s="112"/>
      <c r="G42" s="99"/>
      <c r="H42" s="107"/>
      <c r="I42" s="107"/>
      <c r="J42" s="107"/>
    </row>
    <row r="43" spans="1:35" ht="12.75">
      <c r="A43" s="242">
        <f>'Planilha Orcamentaria'!A40</f>
        <v>0</v>
      </c>
      <c r="B43" s="242">
        <f>'Planilha Orcamentaria'!B40</f>
        <v>0</v>
      </c>
      <c r="C43" s="242">
        <f>'Planilha Orcamentaria'!C40</f>
        <v>0</v>
      </c>
      <c r="D43" s="246">
        <f>'Planilha Orcamentaria'!D40</f>
        <v>0</v>
      </c>
      <c r="F43" s="112"/>
      <c r="G43" s="99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</row>
    <row r="44" spans="1:35" ht="12.75" customHeight="1">
      <c r="A44" s="242"/>
      <c r="B44" s="242"/>
      <c r="C44" s="242"/>
      <c r="D44" s="245" t="s">
        <v>248</v>
      </c>
      <c r="F44" s="112"/>
      <c r="G44" s="99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</row>
    <row r="45" spans="1:35" ht="12.75">
      <c r="A45" s="242">
        <f>'Planilha Orcamentaria'!A41</f>
        <v>0</v>
      </c>
      <c r="B45" s="242">
        <f>'Planilha Orcamentaria'!B41</f>
        <v>0</v>
      </c>
      <c r="C45" s="242">
        <f>'Planilha Orcamentaria'!C41</f>
        <v>0</v>
      </c>
      <c r="D45" s="246">
        <f>'Planilha Orcamentaria'!D41</f>
        <v>0</v>
      </c>
      <c r="F45" s="112"/>
      <c r="G45" s="99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</row>
    <row r="46" spans="1:35" ht="12.75" customHeight="1">
      <c r="A46" s="242"/>
      <c r="B46" s="242"/>
      <c r="C46" s="242"/>
      <c r="D46" s="245" t="s">
        <v>249</v>
      </c>
      <c r="F46" s="112"/>
      <c r="G46" s="99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</row>
    <row r="47" spans="1:35" ht="12.75">
      <c r="A47" s="242">
        <f>'Planilha Orcamentaria'!A42</f>
        <v>0</v>
      </c>
      <c r="B47" s="242">
        <f>'Planilha Orcamentaria'!B42</f>
        <v>0</v>
      </c>
      <c r="C47" s="242">
        <f>'Planilha Orcamentaria'!C42</f>
        <v>0</v>
      </c>
      <c r="D47" s="246">
        <f>'Planilha Orcamentaria'!D42</f>
        <v>0</v>
      </c>
      <c r="F47" s="112"/>
      <c r="G47" s="99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</row>
    <row r="48" spans="1:35" ht="12.75" customHeight="1">
      <c r="A48" s="242"/>
      <c r="B48" s="242"/>
      <c r="C48" s="242"/>
      <c r="D48" s="245" t="s">
        <v>250</v>
      </c>
      <c r="F48" s="112"/>
      <c r="G48" s="99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</row>
    <row r="49" spans="1:35" ht="12.75">
      <c r="A49" s="242">
        <f>'Planilha Orcamentaria'!A43</f>
        <v>0</v>
      </c>
      <c r="B49" s="242">
        <f>'Planilha Orcamentaria'!B43</f>
        <v>0</v>
      </c>
      <c r="C49" s="242">
        <f>'Planilha Orcamentaria'!C43</f>
        <v>0</v>
      </c>
      <c r="D49" s="246">
        <f>'Planilha Orcamentaria'!D43</f>
        <v>0</v>
      </c>
      <c r="F49" s="112"/>
      <c r="G49" s="99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</row>
    <row r="50" spans="1:35" ht="22.5" customHeight="1">
      <c r="A50" s="242"/>
      <c r="B50" s="242"/>
      <c r="C50" s="242"/>
      <c r="D50" s="245" t="s">
        <v>251</v>
      </c>
      <c r="F50" s="112"/>
      <c r="G50" s="112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</row>
    <row r="51" spans="1:35" ht="12.75">
      <c r="A51" s="242">
        <f>'Planilha Orcamentaria'!A44</f>
        <v>0</v>
      </c>
      <c r="B51" s="242">
        <f>'Planilha Orcamentaria'!B44</f>
        <v>0</v>
      </c>
      <c r="C51" s="242">
        <f>'Planilha Orcamentaria'!C44</f>
        <v>0</v>
      </c>
      <c r="D51" s="246">
        <f>'Planilha Orcamentaria'!D44</f>
        <v>0</v>
      </c>
      <c r="F51" s="112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</row>
    <row r="52" spans="1:35" ht="12.75">
      <c r="A52" s="257"/>
      <c r="B52" s="258"/>
      <c r="C52" s="259"/>
      <c r="D52" s="245" t="s">
        <v>252</v>
      </c>
      <c r="E52" s="260"/>
      <c r="F52" s="112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</row>
    <row r="53" spans="1:256" s="112" customFormat="1" ht="12.75">
      <c r="A53" s="242">
        <f>'Planilha Orcamentaria'!A45</f>
        <v>0</v>
      </c>
      <c r="B53" s="242">
        <f>'Planilha Orcamentaria'!B45</f>
        <v>0</v>
      </c>
      <c r="C53" s="242">
        <f>'Planilha Orcamentaria'!C45</f>
        <v>0</v>
      </c>
      <c r="D53" s="246">
        <f>'Planilha Orcamentaria'!D45</f>
        <v>0</v>
      </c>
      <c r="E53" s="261">
        <f aca="true" t="shared" si="0" ref="E53:E54">1.4*2*(E48+E47)</f>
        <v>0</v>
      </c>
      <c r="F53" s="112">
        <f aca="true" t="shared" si="1" ref="F53:F54">1.4*2*(F48+F47)</f>
        <v>0</v>
      </c>
      <c r="I53" s="112">
        <f aca="true" t="shared" si="2" ref="I53:I54">1.4*2*(I48+I47)</f>
        <v>0</v>
      </c>
      <c r="J53" s="112">
        <f aca="true" t="shared" si="3" ref="J53:J54">1.4*2*(J48+J47)</f>
        <v>0</v>
      </c>
      <c r="K53" s="112">
        <f aca="true" t="shared" si="4" ref="K53:K54">1.4*2*(K48+K47)</f>
        <v>0</v>
      </c>
      <c r="L53" s="112">
        <f aca="true" t="shared" si="5" ref="L53:L54">1.4*2*(L48+L47)</f>
        <v>0</v>
      </c>
      <c r="M53" s="112">
        <f aca="true" t="shared" si="6" ref="M53:M54">1.4*2*(M48+M47)</f>
        <v>0</v>
      </c>
      <c r="N53" s="112">
        <f aca="true" t="shared" si="7" ref="N53:N54">1.4*2*(N48+N47)</f>
        <v>0</v>
      </c>
      <c r="O53" s="112">
        <f aca="true" t="shared" si="8" ref="O53:O54">1.4*2*(O48+O47)</f>
        <v>0</v>
      </c>
      <c r="P53" s="112">
        <f aca="true" t="shared" si="9" ref="P53:P54">1.4*2*(P48+P47)</f>
        <v>0</v>
      </c>
      <c r="Q53" s="112">
        <f aca="true" t="shared" si="10" ref="Q53:Q54">1.4*2*(Q48+Q47)</f>
        <v>0</v>
      </c>
      <c r="R53" s="112">
        <f aca="true" t="shared" si="11" ref="R53:R54">1.4*2*(R48+R47)</f>
        <v>0</v>
      </c>
      <c r="S53" s="112">
        <f aca="true" t="shared" si="12" ref="S53:S54">1.4*2*(S48+S47)</f>
        <v>0</v>
      </c>
      <c r="T53" s="112">
        <f aca="true" t="shared" si="13" ref="T53:T54">1.4*2*(T48+T47)</f>
        <v>0</v>
      </c>
      <c r="U53" s="112">
        <f aca="true" t="shared" si="14" ref="U53:U54">1.4*2*(U48+U47)</f>
        <v>0</v>
      </c>
      <c r="V53" s="112">
        <f aca="true" t="shared" si="15" ref="V53:V54">1.4*2*(V48+V47)</f>
        <v>0</v>
      </c>
      <c r="W53" s="112">
        <f aca="true" t="shared" si="16" ref="W53:W54">1.4*2*(W48+W47)</f>
        <v>0</v>
      </c>
      <c r="X53" s="112">
        <f aca="true" t="shared" si="17" ref="X53:X54">1.4*2*(X48+X47)</f>
        <v>0</v>
      </c>
      <c r="Y53" s="112">
        <f aca="true" t="shared" si="18" ref="Y53:Y54">1.4*2*(Y48+Y47)</f>
        <v>0</v>
      </c>
      <c r="Z53" s="112">
        <f aca="true" t="shared" si="19" ref="Z53:Z54">1.4*2*(Z48+Z47)</f>
        <v>0</v>
      </c>
      <c r="AA53" s="112">
        <f aca="true" t="shared" si="20" ref="AA53:AA54">1.4*2*(AA48+AA47)</f>
        <v>0</v>
      </c>
      <c r="AB53" s="112">
        <f aca="true" t="shared" si="21" ref="AB53:AB54">1.4*2*(AB48+AB47)</f>
        <v>0</v>
      </c>
      <c r="AC53" s="112">
        <f aca="true" t="shared" si="22" ref="AC53:AC54">1.4*2*(AC48+AC47)</f>
        <v>0</v>
      </c>
      <c r="AD53" s="112">
        <f aca="true" t="shared" si="23" ref="AD53:AD54">1.4*2*(AD48+AD47)</f>
        <v>0</v>
      </c>
      <c r="AE53" s="112">
        <f aca="true" t="shared" si="24" ref="AE53:AE54">1.4*2*(AE48+AE47)</f>
        <v>0</v>
      </c>
      <c r="AF53" s="112">
        <f aca="true" t="shared" si="25" ref="AF53:AF54">1.4*2*(AF48+AF47)</f>
        <v>0</v>
      </c>
      <c r="AG53" s="112">
        <f aca="true" t="shared" si="26" ref="AG53:AG54">1.4*2*(AG48+AG47)</f>
        <v>0</v>
      </c>
      <c r="AH53" s="112">
        <f aca="true" t="shared" si="27" ref="AH53:AH54">1.4*2*(AH48+AH47)</f>
        <v>0</v>
      </c>
      <c r="AI53" s="112">
        <f aca="true" t="shared" si="28" ref="AI53:AI54">1.4*2*(AI48+AI47)</f>
        <v>0</v>
      </c>
      <c r="AJ53" s="262">
        <f aca="true" t="shared" si="29" ref="AJ53:AJ54">1.4*2*(AJ48+AJ47)</f>
        <v>0</v>
      </c>
      <c r="AK53" s="263">
        <f aca="true" t="shared" si="30" ref="AK53:AK54">1.4*2*(AK48+AK47)</f>
        <v>0</v>
      </c>
      <c r="AL53" s="263">
        <f aca="true" t="shared" si="31" ref="AL53:AL54">1.4*2*(AL48+AL47)</f>
        <v>0</v>
      </c>
      <c r="AM53" s="263">
        <f aca="true" t="shared" si="32" ref="AM53:AM54">1.4*2*(AM48+AM47)</f>
        <v>0</v>
      </c>
      <c r="AN53" s="263">
        <f aca="true" t="shared" si="33" ref="AN53:AN54">1.4*2*(AN48+AN47)</f>
        <v>0</v>
      </c>
      <c r="AO53" s="263">
        <f aca="true" t="shared" si="34" ref="AO53:AO54">1.4*2*(AO48+AO47)</f>
        <v>0</v>
      </c>
      <c r="AP53" s="263">
        <f aca="true" t="shared" si="35" ref="AP53:AP54">1.4*2*(AP48+AP47)</f>
        <v>0</v>
      </c>
      <c r="AQ53" s="263">
        <f aca="true" t="shared" si="36" ref="AQ53:AQ54">1.4*2*(AQ48+AQ47)</f>
        <v>0</v>
      </c>
      <c r="AR53" s="263">
        <f aca="true" t="shared" si="37" ref="AR53:AR54">1.4*2*(AR48+AR47)</f>
        <v>0</v>
      </c>
      <c r="AS53" s="263">
        <f aca="true" t="shared" si="38" ref="AS53:AS54">1.4*2*(AS48+AS47)</f>
        <v>0</v>
      </c>
      <c r="AT53" s="263">
        <f aca="true" t="shared" si="39" ref="AT53:AT54">1.4*2*(AT48+AT47)</f>
        <v>0</v>
      </c>
      <c r="AU53" s="263">
        <f aca="true" t="shared" si="40" ref="AU53:AU54">1.4*2*(AU48+AU47)</f>
        <v>0</v>
      </c>
      <c r="AV53" s="263">
        <f aca="true" t="shared" si="41" ref="AV53:AV54">1.4*2*(AV48+AV47)</f>
        <v>0</v>
      </c>
      <c r="AW53" s="263">
        <f aca="true" t="shared" si="42" ref="AW53:AW54">1.4*2*(AW48+AW47)</f>
        <v>0</v>
      </c>
      <c r="AX53" s="263">
        <f aca="true" t="shared" si="43" ref="AX53:AX54">1.4*2*(AX48+AX47)</f>
        <v>0</v>
      </c>
      <c r="AY53" s="263">
        <f aca="true" t="shared" si="44" ref="AY53:AY54">1.4*2*(AY48+AY47)</f>
        <v>0</v>
      </c>
      <c r="AZ53" s="263">
        <f aca="true" t="shared" si="45" ref="AZ53:AZ54">1.4*2*(AZ48+AZ47)</f>
        <v>0</v>
      </c>
      <c r="BA53" s="263">
        <f aca="true" t="shared" si="46" ref="BA53:BA54">1.4*2*(BA48+BA47)</f>
        <v>0</v>
      </c>
      <c r="BB53" s="263">
        <f aca="true" t="shared" si="47" ref="BB53:BB54">1.4*2*(BB48+BB47)</f>
        <v>0</v>
      </c>
      <c r="BC53" s="263">
        <f aca="true" t="shared" si="48" ref="BC53:BC54">1.4*2*(BC48+BC47)</f>
        <v>0</v>
      </c>
      <c r="BD53" s="263">
        <f aca="true" t="shared" si="49" ref="BD53:BD54">1.4*2*(BD48+BD47)</f>
        <v>0</v>
      </c>
      <c r="BE53" s="263">
        <f aca="true" t="shared" si="50" ref="BE53:BE54">1.4*2*(BE48+BE47)</f>
        <v>0</v>
      </c>
      <c r="BF53" s="263">
        <f aca="true" t="shared" si="51" ref="BF53:BF54">1.4*2*(BF48+BF47)</f>
        <v>0</v>
      </c>
      <c r="BG53" s="263">
        <f aca="true" t="shared" si="52" ref="BG53:BG54">1.4*2*(BG48+BG47)</f>
        <v>0</v>
      </c>
      <c r="BH53" s="263">
        <f aca="true" t="shared" si="53" ref="BH53:BH54">1.4*2*(BH48+BH47)</f>
        <v>0</v>
      </c>
      <c r="BI53" s="263">
        <f aca="true" t="shared" si="54" ref="BI53:BI54">1.4*2*(BI48+BI47)</f>
        <v>0</v>
      </c>
      <c r="BJ53" s="263">
        <f aca="true" t="shared" si="55" ref="BJ53:BJ54">1.4*2*(BJ48+BJ47)</f>
        <v>0</v>
      </c>
      <c r="BK53" s="263">
        <f aca="true" t="shared" si="56" ref="BK53:BK54">1.4*2*(BK48+BK47)</f>
        <v>0</v>
      </c>
      <c r="BL53" s="263">
        <f aca="true" t="shared" si="57" ref="BL53:BL54">1.4*2*(BL48+BL47)</f>
        <v>0</v>
      </c>
      <c r="BM53" s="263">
        <f aca="true" t="shared" si="58" ref="BM53:BM54">1.4*2*(BM48+BM47)</f>
        <v>0</v>
      </c>
      <c r="BN53" s="263">
        <f aca="true" t="shared" si="59" ref="BN53:BN54">1.4*2*(BN48+BN47)</f>
        <v>0</v>
      </c>
      <c r="BO53" s="263">
        <f aca="true" t="shared" si="60" ref="BO53:BO54">1.4*2*(BO48+BO47)</f>
        <v>0</v>
      </c>
      <c r="BP53" s="263">
        <f aca="true" t="shared" si="61" ref="BP53:BP54">1.4*2*(BP48+BP47)</f>
        <v>0</v>
      </c>
      <c r="BQ53" s="263">
        <f aca="true" t="shared" si="62" ref="BQ53:BQ54">1.4*2*(BQ48+BQ47)</f>
        <v>0</v>
      </c>
      <c r="BR53" s="263">
        <f aca="true" t="shared" si="63" ref="BR53:BR54">1.4*2*(BR48+BR47)</f>
        <v>0</v>
      </c>
      <c r="BS53" s="263">
        <f aca="true" t="shared" si="64" ref="BS53:BS54">1.4*2*(BS48+BS47)</f>
        <v>0</v>
      </c>
      <c r="BT53" s="263">
        <f aca="true" t="shared" si="65" ref="BT53:BT54">1.4*2*(BT48+BT47)</f>
        <v>0</v>
      </c>
      <c r="BU53" s="263">
        <f aca="true" t="shared" si="66" ref="BU53:BU54">1.4*2*(BU48+BU47)</f>
        <v>0</v>
      </c>
      <c r="BV53" s="263">
        <f aca="true" t="shared" si="67" ref="BV53:BV54">1.4*2*(BV48+BV47)</f>
        <v>0</v>
      </c>
      <c r="BW53" s="263">
        <f aca="true" t="shared" si="68" ref="BW53:BW54">1.4*2*(BW48+BW47)</f>
        <v>0</v>
      </c>
      <c r="BX53" s="263">
        <f aca="true" t="shared" si="69" ref="BX53:BX54">1.4*2*(BX48+BX47)</f>
        <v>0</v>
      </c>
      <c r="BY53" s="263">
        <f aca="true" t="shared" si="70" ref="BY53:BY54">1.4*2*(BY48+BY47)</f>
        <v>0</v>
      </c>
      <c r="BZ53" s="263">
        <f aca="true" t="shared" si="71" ref="BZ53:BZ54">1.4*2*(BZ48+BZ47)</f>
        <v>0</v>
      </c>
      <c r="CA53" s="263">
        <f aca="true" t="shared" si="72" ref="CA53:CA54">1.4*2*(CA48+CA47)</f>
        <v>0</v>
      </c>
      <c r="CB53" s="263">
        <f aca="true" t="shared" si="73" ref="CB53:CB54">1.4*2*(CB48+CB47)</f>
        <v>0</v>
      </c>
      <c r="CC53" s="263">
        <f aca="true" t="shared" si="74" ref="CC53:CC54">1.4*2*(CC48+CC47)</f>
        <v>0</v>
      </c>
      <c r="CD53" s="263">
        <f aca="true" t="shared" si="75" ref="CD53:CD54">1.4*2*(CD48+CD47)</f>
        <v>0</v>
      </c>
      <c r="CE53" s="263">
        <f aca="true" t="shared" si="76" ref="CE53:CE54">1.4*2*(CE48+CE47)</f>
        <v>0</v>
      </c>
      <c r="CF53" s="263">
        <f aca="true" t="shared" si="77" ref="CF53:CF54">1.4*2*(CF48+CF47)</f>
        <v>0</v>
      </c>
      <c r="CG53" s="263">
        <f aca="true" t="shared" si="78" ref="CG53:CG54">1.4*2*(CG48+CG47)</f>
        <v>0</v>
      </c>
      <c r="CH53" s="263">
        <f aca="true" t="shared" si="79" ref="CH53:CH54">1.4*2*(CH48+CH47)</f>
        <v>0</v>
      </c>
      <c r="CI53" s="263">
        <f aca="true" t="shared" si="80" ref="CI53:CI54">1.4*2*(CI48+CI47)</f>
        <v>0</v>
      </c>
      <c r="CJ53" s="263">
        <f aca="true" t="shared" si="81" ref="CJ53:CJ54">1.4*2*(CJ48+CJ47)</f>
        <v>0</v>
      </c>
      <c r="CK53" s="263">
        <f aca="true" t="shared" si="82" ref="CK53:CK54">1.4*2*(CK48+CK47)</f>
        <v>0</v>
      </c>
      <c r="CL53" s="263">
        <f aca="true" t="shared" si="83" ref="CL53:CL54">1.4*2*(CL48+CL47)</f>
        <v>0</v>
      </c>
      <c r="CM53" s="263">
        <f aca="true" t="shared" si="84" ref="CM53:CM54">1.4*2*(CM48+CM47)</f>
        <v>0</v>
      </c>
      <c r="CN53" s="263">
        <f aca="true" t="shared" si="85" ref="CN53:CN54">1.4*2*(CN48+CN47)</f>
        <v>0</v>
      </c>
      <c r="CO53" s="263">
        <f aca="true" t="shared" si="86" ref="CO53:CO54">1.4*2*(CO48+CO47)</f>
        <v>0</v>
      </c>
      <c r="CP53" s="263">
        <f aca="true" t="shared" si="87" ref="CP53:CP54">1.4*2*(CP48+CP47)</f>
        <v>0</v>
      </c>
      <c r="CQ53" s="263">
        <f aca="true" t="shared" si="88" ref="CQ53:CQ54">1.4*2*(CQ48+CQ47)</f>
        <v>0</v>
      </c>
      <c r="CR53" s="263">
        <f aca="true" t="shared" si="89" ref="CR53:CR54">1.4*2*(CR48+CR47)</f>
        <v>0</v>
      </c>
      <c r="CS53" s="263">
        <f aca="true" t="shared" si="90" ref="CS53:CS54">1.4*2*(CS48+CS47)</f>
        <v>0</v>
      </c>
      <c r="CT53" s="263">
        <f aca="true" t="shared" si="91" ref="CT53:CT54">1.4*2*(CT48+CT47)</f>
        <v>0</v>
      </c>
      <c r="CU53" s="263">
        <f aca="true" t="shared" si="92" ref="CU53:CU54">1.4*2*(CU48+CU47)</f>
        <v>0</v>
      </c>
      <c r="CV53" s="263">
        <f aca="true" t="shared" si="93" ref="CV53:CV54">1.4*2*(CV48+CV47)</f>
        <v>0</v>
      </c>
      <c r="CW53" s="263">
        <f aca="true" t="shared" si="94" ref="CW53:CW54">1.4*2*(CW48+CW47)</f>
        <v>0</v>
      </c>
      <c r="CX53" s="263">
        <f aca="true" t="shared" si="95" ref="CX53:CX54">1.4*2*(CX48+CX47)</f>
        <v>0</v>
      </c>
      <c r="CY53" s="263">
        <f aca="true" t="shared" si="96" ref="CY53:CY54">1.4*2*(CY48+CY47)</f>
        <v>0</v>
      </c>
      <c r="CZ53" s="263">
        <f aca="true" t="shared" si="97" ref="CZ53:CZ54">1.4*2*(CZ48+CZ47)</f>
        <v>0</v>
      </c>
      <c r="DA53" s="263">
        <f aca="true" t="shared" si="98" ref="DA53:DA54">1.4*2*(DA48+DA47)</f>
        <v>0</v>
      </c>
      <c r="DB53" s="263">
        <f aca="true" t="shared" si="99" ref="DB53:DB54">1.4*2*(DB48+DB47)</f>
        <v>0</v>
      </c>
      <c r="DC53" s="263">
        <f aca="true" t="shared" si="100" ref="DC53:DC54">1.4*2*(DC48+DC47)</f>
        <v>0</v>
      </c>
      <c r="DD53" s="263">
        <f aca="true" t="shared" si="101" ref="DD53:DD54">1.4*2*(DD48+DD47)</f>
        <v>0</v>
      </c>
      <c r="DE53" s="263">
        <f aca="true" t="shared" si="102" ref="DE53:DE54">1.4*2*(DE48+DE47)</f>
        <v>0</v>
      </c>
      <c r="DF53" s="263">
        <f aca="true" t="shared" si="103" ref="DF53:DF54">1.4*2*(DF48+DF47)</f>
        <v>0</v>
      </c>
      <c r="DG53" s="263">
        <f aca="true" t="shared" si="104" ref="DG53:DG54">1.4*2*(DG48+DG47)</f>
        <v>0</v>
      </c>
      <c r="DH53" s="263">
        <f aca="true" t="shared" si="105" ref="DH53:DH54">1.4*2*(DH48+DH47)</f>
        <v>0</v>
      </c>
      <c r="DI53" s="263">
        <f aca="true" t="shared" si="106" ref="DI53:DI54">1.4*2*(DI48+DI47)</f>
        <v>0</v>
      </c>
      <c r="DJ53" s="263">
        <f aca="true" t="shared" si="107" ref="DJ53:DJ54">1.4*2*(DJ48+DJ47)</f>
        <v>0</v>
      </c>
      <c r="DK53" s="263">
        <f aca="true" t="shared" si="108" ref="DK53:DK54">1.4*2*(DK48+DK47)</f>
        <v>0</v>
      </c>
      <c r="DL53" s="263">
        <f aca="true" t="shared" si="109" ref="DL53:DL54">1.4*2*(DL48+DL47)</f>
        <v>0</v>
      </c>
      <c r="DM53" s="263">
        <f aca="true" t="shared" si="110" ref="DM53:DM54">1.4*2*(DM48+DM47)</f>
        <v>0</v>
      </c>
      <c r="DN53" s="263">
        <f aca="true" t="shared" si="111" ref="DN53:DN54">1.4*2*(DN48+DN47)</f>
        <v>0</v>
      </c>
      <c r="DO53" s="263">
        <f aca="true" t="shared" si="112" ref="DO53:DO54">1.4*2*(DO48+DO47)</f>
        <v>0</v>
      </c>
      <c r="DP53" s="263">
        <f aca="true" t="shared" si="113" ref="DP53:DP54">1.4*2*(DP48+DP47)</f>
        <v>0</v>
      </c>
      <c r="DQ53" s="263">
        <f aca="true" t="shared" si="114" ref="DQ53:DQ54">1.4*2*(DQ48+DQ47)</f>
        <v>0</v>
      </c>
      <c r="DR53" s="263">
        <f aca="true" t="shared" si="115" ref="DR53:DR54">1.4*2*(DR48+DR47)</f>
        <v>0</v>
      </c>
      <c r="DS53" s="263">
        <f aca="true" t="shared" si="116" ref="DS53:DS54">1.4*2*(DS48+DS47)</f>
        <v>0</v>
      </c>
      <c r="DT53" s="263">
        <f aca="true" t="shared" si="117" ref="DT53:DT54">1.4*2*(DT48+DT47)</f>
        <v>0</v>
      </c>
      <c r="DU53" s="263">
        <f aca="true" t="shared" si="118" ref="DU53:DU54">1.4*2*(DU48+DU47)</f>
        <v>0</v>
      </c>
      <c r="DV53" s="263">
        <f aca="true" t="shared" si="119" ref="DV53:DV54">1.4*2*(DV48+DV47)</f>
        <v>0</v>
      </c>
      <c r="DW53" s="263">
        <f aca="true" t="shared" si="120" ref="DW53:DW54">1.4*2*(DW48+DW47)</f>
        <v>0</v>
      </c>
      <c r="DX53" s="263">
        <f aca="true" t="shared" si="121" ref="DX53:DX54">1.4*2*(DX48+DX47)</f>
        <v>0</v>
      </c>
      <c r="DY53" s="263">
        <f aca="true" t="shared" si="122" ref="DY53:DY54">1.4*2*(DY48+DY47)</f>
        <v>0</v>
      </c>
      <c r="DZ53" s="263">
        <f aca="true" t="shared" si="123" ref="DZ53:DZ54">1.4*2*(DZ48+DZ47)</f>
        <v>0</v>
      </c>
      <c r="EA53" s="263">
        <f aca="true" t="shared" si="124" ref="EA53:EA54">1.4*2*(EA48+EA47)</f>
        <v>0</v>
      </c>
      <c r="EB53" s="263">
        <f aca="true" t="shared" si="125" ref="EB53:EB54">1.4*2*(EB48+EB47)</f>
        <v>0</v>
      </c>
      <c r="EC53" s="263">
        <f aca="true" t="shared" si="126" ref="EC53:EC54">1.4*2*(EC48+EC47)</f>
        <v>0</v>
      </c>
      <c r="ED53" s="263">
        <f aca="true" t="shared" si="127" ref="ED53:ED54">1.4*2*(ED48+ED47)</f>
        <v>0</v>
      </c>
      <c r="EE53" s="263">
        <f aca="true" t="shared" si="128" ref="EE53:EE54">1.4*2*(EE48+EE47)</f>
        <v>0</v>
      </c>
      <c r="EF53" s="263">
        <f aca="true" t="shared" si="129" ref="EF53:EF54">1.4*2*(EF48+EF47)</f>
        <v>0</v>
      </c>
      <c r="EG53" s="263">
        <f aca="true" t="shared" si="130" ref="EG53:EG54">1.4*2*(EG48+EG47)</f>
        <v>0</v>
      </c>
      <c r="EH53" s="263">
        <f aca="true" t="shared" si="131" ref="EH53:EH54">1.4*2*(EH48+EH47)</f>
        <v>0</v>
      </c>
      <c r="EI53" s="263">
        <f aca="true" t="shared" si="132" ref="EI53:EI54">1.4*2*(EI48+EI47)</f>
        <v>0</v>
      </c>
      <c r="EJ53" s="263">
        <f aca="true" t="shared" si="133" ref="EJ53:EJ54">1.4*2*(EJ48+EJ47)</f>
        <v>0</v>
      </c>
      <c r="EK53" s="263">
        <f aca="true" t="shared" si="134" ref="EK53:EK54">1.4*2*(EK48+EK47)</f>
        <v>0</v>
      </c>
      <c r="EL53" s="263">
        <f aca="true" t="shared" si="135" ref="EL53:EL54">1.4*2*(EL48+EL47)</f>
        <v>0</v>
      </c>
      <c r="EM53" s="263">
        <f aca="true" t="shared" si="136" ref="EM53:EM54">1.4*2*(EM48+EM47)</f>
        <v>0</v>
      </c>
      <c r="EN53" s="263">
        <f aca="true" t="shared" si="137" ref="EN53:EN54">1.4*2*(EN48+EN47)</f>
        <v>0</v>
      </c>
      <c r="EO53" s="263">
        <f aca="true" t="shared" si="138" ref="EO53:EO54">1.4*2*(EO48+EO47)</f>
        <v>0</v>
      </c>
      <c r="EP53" s="263">
        <f aca="true" t="shared" si="139" ref="EP53:EP54">1.4*2*(EP48+EP47)</f>
        <v>0</v>
      </c>
      <c r="EQ53" s="263">
        <f aca="true" t="shared" si="140" ref="EQ53:EQ54">1.4*2*(EQ48+EQ47)</f>
        <v>0</v>
      </c>
      <c r="ER53" s="263">
        <f aca="true" t="shared" si="141" ref="ER53:ER54">1.4*2*(ER48+ER47)</f>
        <v>0</v>
      </c>
      <c r="ES53" s="263">
        <f aca="true" t="shared" si="142" ref="ES53:ES54">1.4*2*(ES48+ES47)</f>
        <v>0</v>
      </c>
      <c r="ET53" s="263">
        <f aca="true" t="shared" si="143" ref="ET53:ET54">1.4*2*(ET48+ET47)</f>
        <v>0</v>
      </c>
      <c r="EU53" s="263">
        <f aca="true" t="shared" si="144" ref="EU53:EU54">1.4*2*(EU48+EU47)</f>
        <v>0</v>
      </c>
      <c r="EV53" s="263">
        <f aca="true" t="shared" si="145" ref="EV53:EV54">1.4*2*(EV48+EV47)</f>
        <v>0</v>
      </c>
      <c r="EW53" s="263">
        <f aca="true" t="shared" si="146" ref="EW53:EW54">1.4*2*(EW48+EW47)</f>
        <v>0</v>
      </c>
      <c r="EX53" s="263">
        <f aca="true" t="shared" si="147" ref="EX53:EX54">1.4*2*(EX48+EX47)</f>
        <v>0</v>
      </c>
      <c r="EY53" s="263">
        <f aca="true" t="shared" si="148" ref="EY53:EY54">1.4*2*(EY48+EY47)</f>
        <v>0</v>
      </c>
      <c r="EZ53" s="263">
        <f aca="true" t="shared" si="149" ref="EZ53:EZ54">1.4*2*(EZ48+EZ47)</f>
        <v>0</v>
      </c>
      <c r="FA53" s="263">
        <f aca="true" t="shared" si="150" ref="FA53:FA54">1.4*2*(FA48+FA47)</f>
        <v>0</v>
      </c>
      <c r="FB53" s="263">
        <f aca="true" t="shared" si="151" ref="FB53:FB54">1.4*2*(FB48+FB47)</f>
        <v>0</v>
      </c>
      <c r="FC53" s="263">
        <f aca="true" t="shared" si="152" ref="FC53:FC54">1.4*2*(FC48+FC47)</f>
        <v>0</v>
      </c>
      <c r="FD53" s="263">
        <f aca="true" t="shared" si="153" ref="FD53:FD54">1.4*2*(FD48+FD47)</f>
        <v>0</v>
      </c>
      <c r="FE53" s="263">
        <f aca="true" t="shared" si="154" ref="FE53:FE54">1.4*2*(FE48+FE47)</f>
        <v>0</v>
      </c>
      <c r="FF53" s="263">
        <f aca="true" t="shared" si="155" ref="FF53:FF54">1.4*2*(FF48+FF47)</f>
        <v>0</v>
      </c>
      <c r="FG53" s="263">
        <f aca="true" t="shared" si="156" ref="FG53:FG54">1.4*2*(FG48+FG47)</f>
        <v>0</v>
      </c>
      <c r="FH53" s="263">
        <f aca="true" t="shared" si="157" ref="FH53:FH54">1.4*2*(FH48+FH47)</f>
        <v>0</v>
      </c>
      <c r="FI53" s="263">
        <f aca="true" t="shared" si="158" ref="FI53:FI54">1.4*2*(FI48+FI47)</f>
        <v>0</v>
      </c>
      <c r="FJ53" s="263">
        <f aca="true" t="shared" si="159" ref="FJ53:FJ54">1.4*2*(FJ48+FJ47)</f>
        <v>0</v>
      </c>
      <c r="FK53" s="263">
        <f aca="true" t="shared" si="160" ref="FK53:FK54">1.4*2*(FK48+FK47)</f>
        <v>0</v>
      </c>
      <c r="FL53" s="263">
        <f aca="true" t="shared" si="161" ref="FL53:FL54">1.4*2*(FL48+FL47)</f>
        <v>0</v>
      </c>
      <c r="FM53" s="263">
        <f aca="true" t="shared" si="162" ref="FM53:FM54">1.4*2*(FM48+FM47)</f>
        <v>0</v>
      </c>
      <c r="FN53" s="263">
        <f aca="true" t="shared" si="163" ref="FN53:FN54">1.4*2*(FN48+FN47)</f>
        <v>0</v>
      </c>
      <c r="FO53" s="263">
        <f aca="true" t="shared" si="164" ref="FO53:FO54">1.4*2*(FO48+FO47)</f>
        <v>0</v>
      </c>
      <c r="FP53" s="263">
        <f aca="true" t="shared" si="165" ref="FP53:FP54">1.4*2*(FP48+FP47)</f>
        <v>0</v>
      </c>
      <c r="FQ53" s="263">
        <f aca="true" t="shared" si="166" ref="FQ53:FQ54">1.4*2*(FQ48+FQ47)</f>
        <v>0</v>
      </c>
      <c r="FR53" s="263">
        <f aca="true" t="shared" si="167" ref="FR53:FR54">1.4*2*(FR48+FR47)</f>
        <v>0</v>
      </c>
      <c r="FS53" s="263">
        <f aca="true" t="shared" si="168" ref="FS53:FS54">1.4*2*(FS48+FS47)</f>
        <v>0</v>
      </c>
      <c r="FT53" s="263">
        <f aca="true" t="shared" si="169" ref="FT53:FT54">1.4*2*(FT48+FT47)</f>
        <v>0</v>
      </c>
      <c r="FU53" s="263">
        <f aca="true" t="shared" si="170" ref="FU53:FU54">1.4*2*(FU48+FU47)</f>
        <v>0</v>
      </c>
      <c r="FV53" s="263">
        <f aca="true" t="shared" si="171" ref="FV53:FV54">1.4*2*(FV48+FV47)</f>
        <v>0</v>
      </c>
      <c r="FW53" s="263">
        <f aca="true" t="shared" si="172" ref="FW53:FW54">1.4*2*(FW48+FW47)</f>
        <v>0</v>
      </c>
      <c r="FX53" s="263">
        <f aca="true" t="shared" si="173" ref="FX53:FX54">1.4*2*(FX48+FX47)</f>
        <v>0</v>
      </c>
      <c r="FY53" s="263">
        <f aca="true" t="shared" si="174" ref="FY53:FY54">1.4*2*(FY48+FY47)</f>
        <v>0</v>
      </c>
      <c r="FZ53" s="263">
        <f aca="true" t="shared" si="175" ref="FZ53:FZ54">1.4*2*(FZ48+FZ47)</f>
        <v>0</v>
      </c>
      <c r="GA53" s="263">
        <f aca="true" t="shared" si="176" ref="GA53:GA54">1.4*2*(GA48+GA47)</f>
        <v>0</v>
      </c>
      <c r="GB53" s="263">
        <f aca="true" t="shared" si="177" ref="GB53:GB54">1.4*2*(GB48+GB47)</f>
        <v>0</v>
      </c>
      <c r="GC53" s="263">
        <f aca="true" t="shared" si="178" ref="GC53:GC54">1.4*2*(GC48+GC47)</f>
        <v>0</v>
      </c>
      <c r="GD53" s="263">
        <f aca="true" t="shared" si="179" ref="GD53:GD54">1.4*2*(GD48+GD47)</f>
        <v>0</v>
      </c>
      <c r="GE53" s="263">
        <f aca="true" t="shared" si="180" ref="GE53:GE54">1.4*2*(GE48+GE47)</f>
        <v>0</v>
      </c>
      <c r="GF53" s="263">
        <f aca="true" t="shared" si="181" ref="GF53:GF54">1.4*2*(GF48+GF47)</f>
        <v>0</v>
      </c>
      <c r="GG53" s="263">
        <f aca="true" t="shared" si="182" ref="GG53:GG54">1.4*2*(GG48+GG47)</f>
        <v>0</v>
      </c>
      <c r="GH53" s="263">
        <f aca="true" t="shared" si="183" ref="GH53:GH54">1.4*2*(GH48+GH47)</f>
        <v>0</v>
      </c>
      <c r="GI53" s="263">
        <f aca="true" t="shared" si="184" ref="GI53:GI54">1.4*2*(GI48+GI47)</f>
        <v>0</v>
      </c>
      <c r="GJ53" s="263">
        <f aca="true" t="shared" si="185" ref="GJ53:GJ54">1.4*2*(GJ48+GJ47)</f>
        <v>0</v>
      </c>
      <c r="GK53" s="263">
        <f aca="true" t="shared" si="186" ref="GK53:GK54">1.4*2*(GK48+GK47)</f>
        <v>0</v>
      </c>
      <c r="GL53" s="263">
        <f aca="true" t="shared" si="187" ref="GL53:GL54">1.4*2*(GL48+GL47)</f>
        <v>0</v>
      </c>
      <c r="GM53" s="263">
        <f aca="true" t="shared" si="188" ref="GM53:GM54">1.4*2*(GM48+GM47)</f>
        <v>0</v>
      </c>
      <c r="GN53" s="263">
        <f aca="true" t="shared" si="189" ref="GN53:GN54">1.4*2*(GN48+GN47)</f>
        <v>0</v>
      </c>
      <c r="GO53" s="263">
        <f aca="true" t="shared" si="190" ref="GO53:GO54">1.4*2*(GO48+GO47)</f>
        <v>0</v>
      </c>
      <c r="GP53" s="263">
        <f aca="true" t="shared" si="191" ref="GP53:GP54">1.4*2*(GP48+GP47)</f>
        <v>0</v>
      </c>
      <c r="GQ53" s="263">
        <f aca="true" t="shared" si="192" ref="GQ53:GQ54">1.4*2*(GQ48+GQ47)</f>
        <v>0</v>
      </c>
      <c r="GR53" s="263">
        <f aca="true" t="shared" si="193" ref="GR53:GR54">1.4*2*(GR48+GR47)</f>
        <v>0</v>
      </c>
      <c r="GS53" s="263">
        <f aca="true" t="shared" si="194" ref="GS53:GS54">1.4*2*(GS48+GS47)</f>
        <v>0</v>
      </c>
      <c r="GT53" s="263">
        <f aca="true" t="shared" si="195" ref="GT53:GT54">1.4*2*(GT48+GT47)</f>
        <v>0</v>
      </c>
      <c r="GU53" s="263">
        <f aca="true" t="shared" si="196" ref="GU53:GU54">1.4*2*(GU48+GU47)</f>
        <v>0</v>
      </c>
      <c r="GV53" s="263">
        <f aca="true" t="shared" si="197" ref="GV53:GV54">1.4*2*(GV48+GV47)</f>
        <v>0</v>
      </c>
      <c r="GW53" s="263">
        <f aca="true" t="shared" si="198" ref="GW53:GW54">1.4*2*(GW48+GW47)</f>
        <v>0</v>
      </c>
      <c r="GX53" s="263">
        <f aca="true" t="shared" si="199" ref="GX53:GX54">1.4*2*(GX48+GX47)</f>
        <v>0</v>
      </c>
      <c r="GY53" s="263">
        <f aca="true" t="shared" si="200" ref="GY53:GY54">1.4*2*(GY48+GY47)</f>
        <v>0</v>
      </c>
      <c r="GZ53" s="263">
        <f aca="true" t="shared" si="201" ref="GZ53:GZ54">1.4*2*(GZ48+GZ47)</f>
        <v>0</v>
      </c>
      <c r="HA53" s="263">
        <f aca="true" t="shared" si="202" ref="HA53:HA54">1.4*2*(HA48+HA47)</f>
        <v>0</v>
      </c>
      <c r="HB53" s="263">
        <f aca="true" t="shared" si="203" ref="HB53:HB54">1.4*2*(HB48+HB47)</f>
        <v>0</v>
      </c>
      <c r="HC53" s="263">
        <f aca="true" t="shared" si="204" ref="HC53:HC54">1.4*2*(HC48+HC47)</f>
        <v>0</v>
      </c>
      <c r="HD53" s="263">
        <f aca="true" t="shared" si="205" ref="HD53:HD54">1.4*2*(HD48+HD47)</f>
        <v>0</v>
      </c>
      <c r="HE53" s="263">
        <f aca="true" t="shared" si="206" ref="HE53:HE54">1.4*2*(HE48+HE47)</f>
        <v>0</v>
      </c>
      <c r="HF53" s="263">
        <f aca="true" t="shared" si="207" ref="HF53:HF54">1.4*2*(HF48+HF47)</f>
        <v>0</v>
      </c>
      <c r="HG53" s="263">
        <f aca="true" t="shared" si="208" ref="HG53:HG54">1.4*2*(HG48+HG47)</f>
        <v>0</v>
      </c>
      <c r="HH53" s="263">
        <f aca="true" t="shared" si="209" ref="HH53:HH54">1.4*2*(HH48+HH47)</f>
        <v>0</v>
      </c>
      <c r="HI53" s="263">
        <f aca="true" t="shared" si="210" ref="HI53:HI54">1.4*2*(HI48+HI47)</f>
        <v>0</v>
      </c>
      <c r="HJ53" s="263">
        <f aca="true" t="shared" si="211" ref="HJ53:HJ54">1.4*2*(HJ48+HJ47)</f>
        <v>0</v>
      </c>
      <c r="HK53" s="263">
        <f aca="true" t="shared" si="212" ref="HK53:HK54">1.4*2*(HK48+HK47)</f>
        <v>0</v>
      </c>
      <c r="HL53" s="263">
        <f aca="true" t="shared" si="213" ref="HL53:HL54">1.4*2*(HL48+HL47)</f>
        <v>0</v>
      </c>
      <c r="HM53" s="263">
        <f aca="true" t="shared" si="214" ref="HM53:HM54">1.4*2*(HM48+HM47)</f>
        <v>0</v>
      </c>
      <c r="HN53" s="263">
        <f aca="true" t="shared" si="215" ref="HN53:HN54">1.4*2*(HN48+HN47)</f>
        <v>0</v>
      </c>
      <c r="HO53" s="263">
        <f aca="true" t="shared" si="216" ref="HO53:HO54">1.4*2*(HO48+HO47)</f>
        <v>0</v>
      </c>
      <c r="HP53" s="263">
        <f aca="true" t="shared" si="217" ref="HP53:HP54">1.4*2*(HP48+HP47)</f>
        <v>0</v>
      </c>
      <c r="HQ53" s="263">
        <f aca="true" t="shared" si="218" ref="HQ53:HQ54">1.4*2*(HQ48+HQ47)</f>
        <v>0</v>
      </c>
      <c r="HR53" s="263">
        <f aca="true" t="shared" si="219" ref="HR53:HR54">1.4*2*(HR48+HR47)</f>
        <v>0</v>
      </c>
      <c r="HS53" s="263">
        <f aca="true" t="shared" si="220" ref="HS53:HS54">1.4*2*(HS48+HS47)</f>
        <v>0</v>
      </c>
      <c r="HT53" s="263">
        <f aca="true" t="shared" si="221" ref="HT53:HT54">1.4*2*(HT48+HT47)</f>
        <v>0</v>
      </c>
      <c r="HU53" s="263">
        <f aca="true" t="shared" si="222" ref="HU53:HU54">1.4*2*(HU48+HU47)</f>
        <v>0</v>
      </c>
      <c r="HV53" s="263">
        <f aca="true" t="shared" si="223" ref="HV53:HV54">1.4*2*(HV48+HV47)</f>
        <v>0</v>
      </c>
      <c r="HW53" s="263">
        <f aca="true" t="shared" si="224" ref="HW53:HW54">1.4*2*(HW48+HW47)</f>
        <v>0</v>
      </c>
      <c r="HX53" s="263">
        <f aca="true" t="shared" si="225" ref="HX53:HX54">1.4*2*(HX48+HX47)</f>
        <v>0</v>
      </c>
      <c r="HY53" s="263">
        <f aca="true" t="shared" si="226" ref="HY53:HY54">1.4*2*(HY48+HY47)</f>
        <v>0</v>
      </c>
      <c r="HZ53" s="263">
        <f aca="true" t="shared" si="227" ref="HZ53:HZ54">1.4*2*(HZ48+HZ47)</f>
        <v>0</v>
      </c>
      <c r="IA53" s="263">
        <f aca="true" t="shared" si="228" ref="IA53:IA54">1.4*2*(IA48+IA47)</f>
        <v>0</v>
      </c>
      <c r="IB53" s="263">
        <f aca="true" t="shared" si="229" ref="IB53:IB54">1.4*2*(IB48+IB47)</f>
        <v>0</v>
      </c>
      <c r="IC53" s="263">
        <f aca="true" t="shared" si="230" ref="IC53:IC54">1.4*2*(IC48+IC47)</f>
        <v>0</v>
      </c>
      <c r="ID53" s="263">
        <f aca="true" t="shared" si="231" ref="ID53:ID54">1.4*2*(ID48+ID47)</f>
        <v>0</v>
      </c>
      <c r="IE53" s="263">
        <f aca="true" t="shared" si="232" ref="IE53:IE54">1.4*2*(IE48+IE47)</f>
        <v>0</v>
      </c>
      <c r="IF53" s="263">
        <f aca="true" t="shared" si="233" ref="IF53:IF54">1.4*2*(IF48+IF47)</f>
        <v>0</v>
      </c>
      <c r="IG53" s="263">
        <f aca="true" t="shared" si="234" ref="IG53:IG54">1.4*2*(IG48+IG47)</f>
        <v>0</v>
      </c>
      <c r="IH53" s="263">
        <f aca="true" t="shared" si="235" ref="IH53:IH54">1.4*2*(IH48+IH47)</f>
        <v>0</v>
      </c>
      <c r="II53" s="263">
        <f aca="true" t="shared" si="236" ref="II53:II54">1.4*2*(II48+II47)</f>
        <v>0</v>
      </c>
      <c r="IJ53" s="263">
        <f aca="true" t="shared" si="237" ref="IJ53:IJ54">1.4*2*(IJ48+IJ47)</f>
        <v>0</v>
      </c>
      <c r="IK53" s="263">
        <f aca="true" t="shared" si="238" ref="IK53:IK54">1.4*2*(IK48+IK47)</f>
        <v>0</v>
      </c>
      <c r="IL53" s="263">
        <f aca="true" t="shared" si="239" ref="IL53:IL54">1.4*2*(IL48+IL47)</f>
        <v>0</v>
      </c>
      <c r="IM53" s="263">
        <f aca="true" t="shared" si="240" ref="IM53:IM54">1.4*2*(IM48+IM47)</f>
        <v>0</v>
      </c>
      <c r="IN53" s="263">
        <f aca="true" t="shared" si="241" ref="IN53:IN54">1.4*2*(IN48+IN47)</f>
        <v>0</v>
      </c>
      <c r="IO53" s="263">
        <f aca="true" t="shared" si="242" ref="IO53:IO54">1.4*2*(IO48+IO47)</f>
        <v>0</v>
      </c>
      <c r="IP53" s="263">
        <f aca="true" t="shared" si="243" ref="IP53:IP54">1.4*2*(IP48+IP47)</f>
        <v>0</v>
      </c>
      <c r="IQ53" s="263">
        <f aca="true" t="shared" si="244" ref="IQ53:IQ54">1.4*2*(IQ48+IQ47)</f>
        <v>0</v>
      </c>
      <c r="IR53" s="263">
        <f aca="true" t="shared" si="245" ref="IR53:IR54">1.4*2*(IR48+IR47)</f>
        <v>0</v>
      </c>
      <c r="IS53" s="263">
        <f aca="true" t="shared" si="246" ref="IS53:IS54">1.4*2*(IS48+IS47)</f>
        <v>0</v>
      </c>
      <c r="IT53" s="263">
        <f aca="true" t="shared" si="247" ref="IT53:IT54">1.4*2*(IT48+IT47)</f>
        <v>0</v>
      </c>
      <c r="IU53" s="263">
        <f aca="true" t="shared" si="248" ref="IU53:IU54">1.4*2*(IU48+IU47)</f>
        <v>0</v>
      </c>
      <c r="IV53" s="263">
        <f aca="true" t="shared" si="249" ref="IV53:IV54">1.4*2*(IV48+IV47)</f>
        <v>0</v>
      </c>
    </row>
    <row r="54" spans="4:256" s="242" customFormat="1" ht="12.75" customHeight="1">
      <c r="D54" s="245" t="s">
        <v>253</v>
      </c>
      <c r="E54" s="264">
        <f t="shared" si="0"/>
        <v>0</v>
      </c>
      <c r="F54" s="112">
        <f t="shared" si="1"/>
        <v>0</v>
      </c>
      <c r="G54" s="112"/>
      <c r="H54" s="112"/>
      <c r="I54" s="112">
        <f t="shared" si="2"/>
        <v>0</v>
      </c>
      <c r="J54" s="112">
        <f t="shared" si="3"/>
        <v>0</v>
      </c>
      <c r="K54" s="112">
        <f t="shared" si="4"/>
        <v>0</v>
      </c>
      <c r="L54" s="112">
        <f t="shared" si="5"/>
        <v>0</v>
      </c>
      <c r="M54" s="112">
        <f t="shared" si="6"/>
        <v>0</v>
      </c>
      <c r="N54" s="112">
        <f t="shared" si="7"/>
        <v>0</v>
      </c>
      <c r="O54" s="112">
        <f t="shared" si="8"/>
        <v>0</v>
      </c>
      <c r="P54" s="112">
        <f t="shared" si="9"/>
        <v>0</v>
      </c>
      <c r="Q54" s="112">
        <f t="shared" si="10"/>
        <v>0</v>
      </c>
      <c r="R54" s="112">
        <f t="shared" si="11"/>
        <v>0</v>
      </c>
      <c r="S54" s="112">
        <f t="shared" si="12"/>
        <v>0</v>
      </c>
      <c r="T54" s="112">
        <f t="shared" si="13"/>
        <v>0</v>
      </c>
      <c r="U54" s="112">
        <f t="shared" si="14"/>
        <v>0</v>
      </c>
      <c r="V54" s="112">
        <f t="shared" si="15"/>
        <v>0</v>
      </c>
      <c r="W54" s="112">
        <f t="shared" si="16"/>
        <v>0</v>
      </c>
      <c r="X54" s="112">
        <f t="shared" si="17"/>
        <v>0</v>
      </c>
      <c r="Y54" s="112">
        <f t="shared" si="18"/>
        <v>0</v>
      </c>
      <c r="Z54" s="112">
        <f t="shared" si="19"/>
        <v>0</v>
      </c>
      <c r="AA54" s="112">
        <f t="shared" si="20"/>
        <v>0</v>
      </c>
      <c r="AB54" s="112">
        <f t="shared" si="21"/>
        <v>0</v>
      </c>
      <c r="AC54" s="112">
        <f t="shared" si="22"/>
        <v>0</v>
      </c>
      <c r="AD54" s="112">
        <f t="shared" si="23"/>
        <v>0</v>
      </c>
      <c r="AE54" s="112">
        <f t="shared" si="24"/>
        <v>0</v>
      </c>
      <c r="AF54" s="112">
        <f t="shared" si="25"/>
        <v>0</v>
      </c>
      <c r="AG54" s="112">
        <f t="shared" si="26"/>
        <v>0</v>
      </c>
      <c r="AH54" s="112">
        <f t="shared" si="27"/>
        <v>0</v>
      </c>
      <c r="AI54" s="112">
        <f t="shared" si="28"/>
        <v>0</v>
      </c>
      <c r="AJ54" s="262">
        <f t="shared" si="29"/>
        <v>0</v>
      </c>
      <c r="AK54" s="263">
        <f t="shared" si="30"/>
        <v>0</v>
      </c>
      <c r="AL54" s="263">
        <f t="shared" si="31"/>
        <v>0</v>
      </c>
      <c r="AM54" s="263">
        <f t="shared" si="32"/>
        <v>0</v>
      </c>
      <c r="AN54" s="263">
        <f t="shared" si="33"/>
        <v>0</v>
      </c>
      <c r="AO54" s="263">
        <f t="shared" si="34"/>
        <v>0</v>
      </c>
      <c r="AP54" s="263">
        <f t="shared" si="35"/>
        <v>0</v>
      </c>
      <c r="AQ54" s="263">
        <f t="shared" si="36"/>
        <v>0</v>
      </c>
      <c r="AR54" s="263">
        <f t="shared" si="37"/>
        <v>0</v>
      </c>
      <c r="AS54" s="263">
        <f t="shared" si="38"/>
        <v>0</v>
      </c>
      <c r="AT54" s="263">
        <f t="shared" si="39"/>
        <v>0</v>
      </c>
      <c r="AU54" s="263">
        <f t="shared" si="40"/>
        <v>0</v>
      </c>
      <c r="AV54" s="263">
        <f t="shared" si="41"/>
        <v>0</v>
      </c>
      <c r="AW54" s="263">
        <f t="shared" si="42"/>
        <v>0</v>
      </c>
      <c r="AX54" s="263">
        <f t="shared" si="43"/>
        <v>0</v>
      </c>
      <c r="AY54" s="263">
        <f t="shared" si="44"/>
        <v>0</v>
      </c>
      <c r="AZ54" s="263">
        <f t="shared" si="45"/>
        <v>0</v>
      </c>
      <c r="BA54" s="263">
        <f t="shared" si="46"/>
        <v>0</v>
      </c>
      <c r="BB54" s="263">
        <f t="shared" si="47"/>
        <v>0</v>
      </c>
      <c r="BC54" s="263">
        <f t="shared" si="48"/>
        <v>0</v>
      </c>
      <c r="BD54" s="263">
        <f t="shared" si="49"/>
        <v>0</v>
      </c>
      <c r="BE54" s="263">
        <f t="shared" si="50"/>
        <v>0</v>
      </c>
      <c r="BF54" s="263">
        <f t="shared" si="51"/>
        <v>0</v>
      </c>
      <c r="BG54" s="263">
        <f t="shared" si="52"/>
        <v>0</v>
      </c>
      <c r="BH54" s="263">
        <f t="shared" si="53"/>
        <v>0</v>
      </c>
      <c r="BI54" s="263">
        <f t="shared" si="54"/>
        <v>0</v>
      </c>
      <c r="BJ54" s="263">
        <f t="shared" si="55"/>
        <v>0</v>
      </c>
      <c r="BK54" s="263">
        <f t="shared" si="56"/>
        <v>0</v>
      </c>
      <c r="BL54" s="263">
        <f t="shared" si="57"/>
        <v>0</v>
      </c>
      <c r="BM54" s="263">
        <f t="shared" si="58"/>
        <v>0</v>
      </c>
      <c r="BN54" s="263">
        <f t="shared" si="59"/>
        <v>0</v>
      </c>
      <c r="BO54" s="263">
        <f t="shared" si="60"/>
        <v>0</v>
      </c>
      <c r="BP54" s="263">
        <f t="shared" si="61"/>
        <v>0</v>
      </c>
      <c r="BQ54" s="263">
        <f t="shared" si="62"/>
        <v>0</v>
      </c>
      <c r="BR54" s="263">
        <f t="shared" si="63"/>
        <v>0</v>
      </c>
      <c r="BS54" s="263">
        <f t="shared" si="64"/>
        <v>0</v>
      </c>
      <c r="BT54" s="263">
        <f t="shared" si="65"/>
        <v>0</v>
      </c>
      <c r="BU54" s="263">
        <f t="shared" si="66"/>
        <v>0</v>
      </c>
      <c r="BV54" s="263">
        <f t="shared" si="67"/>
        <v>0</v>
      </c>
      <c r="BW54" s="263">
        <f t="shared" si="68"/>
        <v>0</v>
      </c>
      <c r="BX54" s="263">
        <f t="shared" si="69"/>
        <v>0</v>
      </c>
      <c r="BY54" s="263">
        <f t="shared" si="70"/>
        <v>0</v>
      </c>
      <c r="BZ54" s="263">
        <f t="shared" si="71"/>
        <v>0</v>
      </c>
      <c r="CA54" s="263">
        <f t="shared" si="72"/>
        <v>0</v>
      </c>
      <c r="CB54" s="263">
        <f t="shared" si="73"/>
        <v>0</v>
      </c>
      <c r="CC54" s="263">
        <f t="shared" si="74"/>
        <v>0</v>
      </c>
      <c r="CD54" s="263">
        <f t="shared" si="75"/>
        <v>0</v>
      </c>
      <c r="CE54" s="263">
        <f t="shared" si="76"/>
        <v>0</v>
      </c>
      <c r="CF54" s="263">
        <f t="shared" si="77"/>
        <v>0</v>
      </c>
      <c r="CG54" s="263">
        <f t="shared" si="78"/>
        <v>0</v>
      </c>
      <c r="CH54" s="263">
        <f t="shared" si="79"/>
        <v>0</v>
      </c>
      <c r="CI54" s="263">
        <f t="shared" si="80"/>
        <v>0</v>
      </c>
      <c r="CJ54" s="263">
        <f t="shared" si="81"/>
        <v>0</v>
      </c>
      <c r="CK54" s="263">
        <f t="shared" si="82"/>
        <v>0</v>
      </c>
      <c r="CL54" s="263">
        <f t="shared" si="83"/>
        <v>0</v>
      </c>
      <c r="CM54" s="263">
        <f t="shared" si="84"/>
        <v>0</v>
      </c>
      <c r="CN54" s="263">
        <f t="shared" si="85"/>
        <v>0</v>
      </c>
      <c r="CO54" s="263">
        <f t="shared" si="86"/>
        <v>0</v>
      </c>
      <c r="CP54" s="263">
        <f t="shared" si="87"/>
        <v>0</v>
      </c>
      <c r="CQ54" s="263">
        <f t="shared" si="88"/>
        <v>0</v>
      </c>
      <c r="CR54" s="263">
        <f t="shared" si="89"/>
        <v>0</v>
      </c>
      <c r="CS54" s="263">
        <f t="shared" si="90"/>
        <v>0</v>
      </c>
      <c r="CT54" s="263">
        <f t="shared" si="91"/>
        <v>0</v>
      </c>
      <c r="CU54" s="263">
        <f t="shared" si="92"/>
        <v>0</v>
      </c>
      <c r="CV54" s="263">
        <f t="shared" si="93"/>
        <v>0</v>
      </c>
      <c r="CW54" s="263">
        <f t="shared" si="94"/>
        <v>0</v>
      </c>
      <c r="CX54" s="263">
        <f t="shared" si="95"/>
        <v>0</v>
      </c>
      <c r="CY54" s="263">
        <f t="shared" si="96"/>
        <v>0</v>
      </c>
      <c r="CZ54" s="263">
        <f t="shared" si="97"/>
        <v>0</v>
      </c>
      <c r="DA54" s="263">
        <f t="shared" si="98"/>
        <v>0</v>
      </c>
      <c r="DB54" s="263">
        <f t="shared" si="99"/>
        <v>0</v>
      </c>
      <c r="DC54" s="263">
        <f t="shared" si="100"/>
        <v>0</v>
      </c>
      <c r="DD54" s="263">
        <f t="shared" si="101"/>
        <v>0</v>
      </c>
      <c r="DE54" s="263">
        <f t="shared" si="102"/>
        <v>0</v>
      </c>
      <c r="DF54" s="263">
        <f t="shared" si="103"/>
        <v>0</v>
      </c>
      <c r="DG54" s="263">
        <f t="shared" si="104"/>
        <v>0</v>
      </c>
      <c r="DH54" s="263">
        <f t="shared" si="105"/>
        <v>0</v>
      </c>
      <c r="DI54" s="263">
        <f t="shared" si="106"/>
        <v>0</v>
      </c>
      <c r="DJ54" s="263">
        <f t="shared" si="107"/>
        <v>0</v>
      </c>
      <c r="DK54" s="263">
        <f t="shared" si="108"/>
        <v>0</v>
      </c>
      <c r="DL54" s="263">
        <f t="shared" si="109"/>
        <v>0</v>
      </c>
      <c r="DM54" s="263">
        <f t="shared" si="110"/>
        <v>0</v>
      </c>
      <c r="DN54" s="263">
        <f t="shared" si="111"/>
        <v>0</v>
      </c>
      <c r="DO54" s="263">
        <f t="shared" si="112"/>
        <v>0</v>
      </c>
      <c r="DP54" s="263">
        <f t="shared" si="113"/>
        <v>0</v>
      </c>
      <c r="DQ54" s="263">
        <f t="shared" si="114"/>
        <v>0</v>
      </c>
      <c r="DR54" s="263">
        <f t="shared" si="115"/>
        <v>0</v>
      </c>
      <c r="DS54" s="263">
        <f t="shared" si="116"/>
        <v>0</v>
      </c>
      <c r="DT54" s="263">
        <f t="shared" si="117"/>
        <v>0</v>
      </c>
      <c r="DU54" s="263">
        <f t="shared" si="118"/>
        <v>0</v>
      </c>
      <c r="DV54" s="263">
        <f t="shared" si="119"/>
        <v>0</v>
      </c>
      <c r="DW54" s="263">
        <f t="shared" si="120"/>
        <v>0</v>
      </c>
      <c r="DX54" s="263">
        <f t="shared" si="121"/>
        <v>0</v>
      </c>
      <c r="DY54" s="263">
        <f t="shared" si="122"/>
        <v>0</v>
      </c>
      <c r="DZ54" s="263">
        <f t="shared" si="123"/>
        <v>0</v>
      </c>
      <c r="EA54" s="263">
        <f t="shared" si="124"/>
        <v>0</v>
      </c>
      <c r="EB54" s="263">
        <f t="shared" si="125"/>
        <v>0</v>
      </c>
      <c r="EC54" s="263">
        <f t="shared" si="126"/>
        <v>0</v>
      </c>
      <c r="ED54" s="263">
        <f t="shared" si="127"/>
        <v>0</v>
      </c>
      <c r="EE54" s="263">
        <f t="shared" si="128"/>
        <v>0</v>
      </c>
      <c r="EF54" s="263">
        <f t="shared" si="129"/>
        <v>0</v>
      </c>
      <c r="EG54" s="263">
        <f t="shared" si="130"/>
        <v>0</v>
      </c>
      <c r="EH54" s="263">
        <f t="shared" si="131"/>
        <v>0</v>
      </c>
      <c r="EI54" s="263">
        <f t="shared" si="132"/>
        <v>0</v>
      </c>
      <c r="EJ54" s="263">
        <f t="shared" si="133"/>
        <v>0</v>
      </c>
      <c r="EK54" s="263">
        <f t="shared" si="134"/>
        <v>0</v>
      </c>
      <c r="EL54" s="263">
        <f t="shared" si="135"/>
        <v>0</v>
      </c>
      <c r="EM54" s="263">
        <f t="shared" si="136"/>
        <v>0</v>
      </c>
      <c r="EN54" s="263">
        <f t="shared" si="137"/>
        <v>0</v>
      </c>
      <c r="EO54" s="263">
        <f t="shared" si="138"/>
        <v>0</v>
      </c>
      <c r="EP54" s="263">
        <f t="shared" si="139"/>
        <v>0</v>
      </c>
      <c r="EQ54" s="263">
        <f t="shared" si="140"/>
        <v>0</v>
      </c>
      <c r="ER54" s="263">
        <f t="shared" si="141"/>
        <v>0</v>
      </c>
      <c r="ES54" s="263">
        <f t="shared" si="142"/>
        <v>0</v>
      </c>
      <c r="ET54" s="263">
        <f t="shared" si="143"/>
        <v>0</v>
      </c>
      <c r="EU54" s="263">
        <f t="shared" si="144"/>
        <v>0</v>
      </c>
      <c r="EV54" s="263">
        <f t="shared" si="145"/>
        <v>0</v>
      </c>
      <c r="EW54" s="263">
        <f t="shared" si="146"/>
        <v>0</v>
      </c>
      <c r="EX54" s="263">
        <f t="shared" si="147"/>
        <v>0</v>
      </c>
      <c r="EY54" s="263">
        <f t="shared" si="148"/>
        <v>0</v>
      </c>
      <c r="EZ54" s="263">
        <f t="shared" si="149"/>
        <v>0</v>
      </c>
      <c r="FA54" s="263">
        <f t="shared" si="150"/>
        <v>0</v>
      </c>
      <c r="FB54" s="263">
        <f t="shared" si="151"/>
        <v>0</v>
      </c>
      <c r="FC54" s="263">
        <f t="shared" si="152"/>
        <v>0</v>
      </c>
      <c r="FD54" s="263">
        <f t="shared" si="153"/>
        <v>0</v>
      </c>
      <c r="FE54" s="263">
        <f t="shared" si="154"/>
        <v>0</v>
      </c>
      <c r="FF54" s="263">
        <f t="shared" si="155"/>
        <v>0</v>
      </c>
      <c r="FG54" s="263">
        <f t="shared" si="156"/>
        <v>0</v>
      </c>
      <c r="FH54" s="263">
        <f t="shared" si="157"/>
        <v>0</v>
      </c>
      <c r="FI54" s="263">
        <f t="shared" si="158"/>
        <v>0</v>
      </c>
      <c r="FJ54" s="263">
        <f t="shared" si="159"/>
        <v>0</v>
      </c>
      <c r="FK54" s="263">
        <f t="shared" si="160"/>
        <v>0</v>
      </c>
      <c r="FL54" s="263">
        <f t="shared" si="161"/>
        <v>0</v>
      </c>
      <c r="FM54" s="263">
        <f t="shared" si="162"/>
        <v>0</v>
      </c>
      <c r="FN54" s="263">
        <f t="shared" si="163"/>
        <v>0</v>
      </c>
      <c r="FO54" s="263">
        <f t="shared" si="164"/>
        <v>0</v>
      </c>
      <c r="FP54" s="263">
        <f t="shared" si="165"/>
        <v>0</v>
      </c>
      <c r="FQ54" s="263">
        <f t="shared" si="166"/>
        <v>0</v>
      </c>
      <c r="FR54" s="263">
        <f t="shared" si="167"/>
        <v>0</v>
      </c>
      <c r="FS54" s="263">
        <f t="shared" si="168"/>
        <v>0</v>
      </c>
      <c r="FT54" s="263">
        <f t="shared" si="169"/>
        <v>0</v>
      </c>
      <c r="FU54" s="263">
        <f t="shared" si="170"/>
        <v>0</v>
      </c>
      <c r="FV54" s="263">
        <f t="shared" si="171"/>
        <v>0</v>
      </c>
      <c r="FW54" s="263">
        <f t="shared" si="172"/>
        <v>0</v>
      </c>
      <c r="FX54" s="263">
        <f t="shared" si="173"/>
        <v>0</v>
      </c>
      <c r="FY54" s="263">
        <f t="shared" si="174"/>
        <v>0</v>
      </c>
      <c r="FZ54" s="263">
        <f t="shared" si="175"/>
        <v>0</v>
      </c>
      <c r="GA54" s="263">
        <f t="shared" si="176"/>
        <v>0</v>
      </c>
      <c r="GB54" s="263">
        <f t="shared" si="177"/>
        <v>0</v>
      </c>
      <c r="GC54" s="263">
        <f t="shared" si="178"/>
        <v>0</v>
      </c>
      <c r="GD54" s="263">
        <f t="shared" si="179"/>
        <v>0</v>
      </c>
      <c r="GE54" s="263">
        <f t="shared" si="180"/>
        <v>0</v>
      </c>
      <c r="GF54" s="263">
        <f t="shared" si="181"/>
        <v>0</v>
      </c>
      <c r="GG54" s="263">
        <f t="shared" si="182"/>
        <v>0</v>
      </c>
      <c r="GH54" s="263">
        <f t="shared" si="183"/>
        <v>0</v>
      </c>
      <c r="GI54" s="263">
        <f t="shared" si="184"/>
        <v>0</v>
      </c>
      <c r="GJ54" s="263">
        <f t="shared" si="185"/>
        <v>0</v>
      </c>
      <c r="GK54" s="263">
        <f t="shared" si="186"/>
        <v>0</v>
      </c>
      <c r="GL54" s="263">
        <f t="shared" si="187"/>
        <v>0</v>
      </c>
      <c r="GM54" s="263">
        <f t="shared" si="188"/>
        <v>0</v>
      </c>
      <c r="GN54" s="263">
        <f t="shared" si="189"/>
        <v>0</v>
      </c>
      <c r="GO54" s="263">
        <f t="shared" si="190"/>
        <v>0</v>
      </c>
      <c r="GP54" s="263">
        <f t="shared" si="191"/>
        <v>0</v>
      </c>
      <c r="GQ54" s="263">
        <f t="shared" si="192"/>
        <v>0</v>
      </c>
      <c r="GR54" s="263">
        <f t="shared" si="193"/>
        <v>0</v>
      </c>
      <c r="GS54" s="263">
        <f t="shared" si="194"/>
        <v>0</v>
      </c>
      <c r="GT54" s="263">
        <f t="shared" si="195"/>
        <v>0</v>
      </c>
      <c r="GU54" s="263">
        <f t="shared" si="196"/>
        <v>0</v>
      </c>
      <c r="GV54" s="263">
        <f t="shared" si="197"/>
        <v>0</v>
      </c>
      <c r="GW54" s="263">
        <f t="shared" si="198"/>
        <v>0</v>
      </c>
      <c r="GX54" s="263">
        <f t="shared" si="199"/>
        <v>0</v>
      </c>
      <c r="GY54" s="263">
        <f t="shared" si="200"/>
        <v>0</v>
      </c>
      <c r="GZ54" s="263">
        <f t="shared" si="201"/>
        <v>0</v>
      </c>
      <c r="HA54" s="263">
        <f t="shared" si="202"/>
        <v>0</v>
      </c>
      <c r="HB54" s="263">
        <f t="shared" si="203"/>
        <v>0</v>
      </c>
      <c r="HC54" s="263">
        <f t="shared" si="204"/>
        <v>0</v>
      </c>
      <c r="HD54" s="263">
        <f t="shared" si="205"/>
        <v>0</v>
      </c>
      <c r="HE54" s="263">
        <f t="shared" si="206"/>
        <v>0</v>
      </c>
      <c r="HF54" s="263">
        <f t="shared" si="207"/>
        <v>0</v>
      </c>
      <c r="HG54" s="263">
        <f t="shared" si="208"/>
        <v>0</v>
      </c>
      <c r="HH54" s="263">
        <f t="shared" si="209"/>
        <v>0</v>
      </c>
      <c r="HI54" s="263">
        <f t="shared" si="210"/>
        <v>0</v>
      </c>
      <c r="HJ54" s="263">
        <f t="shared" si="211"/>
        <v>0</v>
      </c>
      <c r="HK54" s="263">
        <f t="shared" si="212"/>
        <v>0</v>
      </c>
      <c r="HL54" s="263">
        <f t="shared" si="213"/>
        <v>0</v>
      </c>
      <c r="HM54" s="263">
        <f t="shared" si="214"/>
        <v>0</v>
      </c>
      <c r="HN54" s="263">
        <f t="shared" si="215"/>
        <v>0</v>
      </c>
      <c r="HO54" s="263">
        <f t="shared" si="216"/>
        <v>0</v>
      </c>
      <c r="HP54" s="263">
        <f t="shared" si="217"/>
        <v>0</v>
      </c>
      <c r="HQ54" s="263">
        <f t="shared" si="218"/>
        <v>0</v>
      </c>
      <c r="HR54" s="263">
        <f t="shared" si="219"/>
        <v>0</v>
      </c>
      <c r="HS54" s="263">
        <f t="shared" si="220"/>
        <v>0</v>
      </c>
      <c r="HT54" s="263">
        <f t="shared" si="221"/>
        <v>0</v>
      </c>
      <c r="HU54" s="263">
        <f t="shared" si="222"/>
        <v>0</v>
      </c>
      <c r="HV54" s="263">
        <f t="shared" si="223"/>
        <v>0</v>
      </c>
      <c r="HW54" s="263">
        <f t="shared" si="224"/>
        <v>0</v>
      </c>
      <c r="HX54" s="263">
        <f t="shared" si="225"/>
        <v>0</v>
      </c>
      <c r="HY54" s="263">
        <f t="shared" si="226"/>
        <v>0</v>
      </c>
      <c r="HZ54" s="263">
        <f t="shared" si="227"/>
        <v>0</v>
      </c>
      <c r="IA54" s="263">
        <f t="shared" si="228"/>
        <v>0</v>
      </c>
      <c r="IB54" s="263">
        <f t="shared" si="229"/>
        <v>0</v>
      </c>
      <c r="IC54" s="263">
        <f t="shared" si="230"/>
        <v>0</v>
      </c>
      <c r="ID54" s="263">
        <f t="shared" si="231"/>
        <v>0</v>
      </c>
      <c r="IE54" s="263">
        <f t="shared" si="232"/>
        <v>0</v>
      </c>
      <c r="IF54" s="263">
        <f t="shared" si="233"/>
        <v>0</v>
      </c>
      <c r="IG54" s="263">
        <f t="shared" si="234"/>
        <v>0</v>
      </c>
      <c r="IH54" s="263">
        <f t="shared" si="235"/>
        <v>0</v>
      </c>
      <c r="II54" s="263">
        <f t="shared" si="236"/>
        <v>0</v>
      </c>
      <c r="IJ54" s="263">
        <f t="shared" si="237"/>
        <v>0</v>
      </c>
      <c r="IK54" s="263">
        <f t="shared" si="238"/>
        <v>0</v>
      </c>
      <c r="IL54" s="263">
        <f t="shared" si="239"/>
        <v>0</v>
      </c>
      <c r="IM54" s="263">
        <f t="shared" si="240"/>
        <v>0</v>
      </c>
      <c r="IN54" s="263">
        <f t="shared" si="241"/>
        <v>0</v>
      </c>
      <c r="IO54" s="263">
        <f t="shared" si="242"/>
        <v>0</v>
      </c>
      <c r="IP54" s="263">
        <f t="shared" si="243"/>
        <v>0</v>
      </c>
      <c r="IQ54" s="263">
        <f t="shared" si="244"/>
        <v>0</v>
      </c>
      <c r="IR54" s="263">
        <f t="shared" si="245"/>
        <v>0</v>
      </c>
      <c r="IS54" s="263">
        <f t="shared" si="246"/>
        <v>0</v>
      </c>
      <c r="IT54" s="263">
        <f t="shared" si="247"/>
        <v>0</v>
      </c>
      <c r="IU54" s="263">
        <f t="shared" si="248"/>
        <v>0</v>
      </c>
      <c r="IV54" s="263">
        <f t="shared" si="249"/>
        <v>0</v>
      </c>
    </row>
    <row r="55" spans="1:4" s="112" customFormat="1" ht="12.75">
      <c r="A55" s="242">
        <f>'Planilha Orcamentaria'!A46</f>
        <v>0</v>
      </c>
      <c r="B55" s="242">
        <f>'Planilha Orcamentaria'!B46</f>
        <v>0</v>
      </c>
      <c r="C55" s="242">
        <f>'Planilha Orcamentaria'!C46</f>
        <v>0</v>
      </c>
      <c r="D55" s="246">
        <f>'Planilha Orcamentaria'!D46</f>
        <v>0</v>
      </c>
    </row>
    <row r="56" spans="1:4" s="112" customFormat="1" ht="12.75" customHeight="1">
      <c r="A56" s="242"/>
      <c r="B56" s="242"/>
      <c r="C56" s="242"/>
      <c r="D56" s="245" t="s">
        <v>254</v>
      </c>
    </row>
    <row r="57" spans="1:4" s="112" customFormat="1" ht="12.75">
      <c r="A57" s="242">
        <f>'Planilha Orcamentaria'!A47</f>
        <v>0</v>
      </c>
      <c r="B57" s="242">
        <f>'Planilha Orcamentaria'!B47</f>
        <v>0</v>
      </c>
      <c r="C57" s="242">
        <f>'Planilha Orcamentaria'!C47</f>
        <v>0</v>
      </c>
      <c r="D57" s="246">
        <f>'Planilha Orcamentaria'!D47</f>
        <v>0</v>
      </c>
    </row>
    <row r="58" spans="1:4" s="112" customFormat="1" ht="12.75" customHeight="1">
      <c r="A58" s="242"/>
      <c r="B58" s="242"/>
      <c r="C58" s="242"/>
      <c r="D58" s="245">
        <f>D56</f>
        <v>0</v>
      </c>
    </row>
    <row r="59" spans="1:35" ht="12.75">
      <c r="A59" s="242">
        <f>'Planilha Orcamentaria'!A48</f>
        <v>0</v>
      </c>
      <c r="B59" s="242">
        <f>'Planilha Orcamentaria'!B48</f>
        <v>0</v>
      </c>
      <c r="C59" s="242">
        <f>'Planilha Orcamentaria'!C48</f>
        <v>0</v>
      </c>
      <c r="D59" s="246">
        <f>'Planilha Orcamentaria'!D48</f>
        <v>0</v>
      </c>
      <c r="F59" s="112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</row>
    <row r="60" spans="1:35" ht="12.75" customHeight="1">
      <c r="A60" s="242"/>
      <c r="B60" s="242"/>
      <c r="C60" s="242"/>
      <c r="D60" s="245" t="s">
        <v>255</v>
      </c>
      <c r="F60" s="112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</row>
    <row r="61" spans="1:35" ht="13.5">
      <c r="A61" s="248"/>
      <c r="B61" s="249"/>
      <c r="C61" s="251"/>
      <c r="D61" s="250"/>
      <c r="F61" s="107"/>
      <c r="G61" s="112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</row>
    <row r="62" spans="1:35" ht="18" customHeight="1">
      <c r="A62" s="253">
        <f>'Planilha Orcamentaria'!A51</f>
        <v>0</v>
      </c>
      <c r="B62" s="254"/>
      <c r="C62" s="254"/>
      <c r="D62" s="265">
        <f>'Planilha Orcamentaria'!D51</f>
        <v>0</v>
      </c>
      <c r="F62" s="107"/>
      <c r="G62" s="266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</row>
    <row r="63" spans="1:10" ht="12.75">
      <c r="A63" s="267">
        <f>'Planilha Orcamentaria'!A52</f>
        <v>0</v>
      </c>
      <c r="B63" s="267">
        <f>'Planilha Orcamentaria'!B52</f>
        <v>0</v>
      </c>
      <c r="C63" s="267">
        <f>'Planilha Orcamentaria'!C52</f>
        <v>0</v>
      </c>
      <c r="D63" s="268">
        <f>'Planilha Orcamentaria'!D52</f>
        <v>0</v>
      </c>
      <c r="F63" s="112"/>
      <c r="G63" s="112"/>
      <c r="H63" s="107"/>
      <c r="I63" s="107"/>
      <c r="J63" s="107"/>
    </row>
    <row r="64" spans="1:10" ht="18" customHeight="1">
      <c r="A64" s="242"/>
      <c r="B64" s="242"/>
      <c r="C64" s="242"/>
      <c r="D64" s="245" t="s">
        <v>256</v>
      </c>
      <c r="F64" s="112"/>
      <c r="G64" s="112"/>
      <c r="H64" s="107"/>
      <c r="I64" s="107"/>
      <c r="J64" s="107"/>
    </row>
    <row r="65" spans="1:10" ht="12.75">
      <c r="A65" s="267">
        <f>'Planilha Orcamentaria'!A53</f>
        <v>0</v>
      </c>
      <c r="B65" s="267">
        <f>'Planilha Orcamentaria'!B53</f>
        <v>0</v>
      </c>
      <c r="C65" s="267">
        <f>'Planilha Orcamentaria'!C53</f>
        <v>0</v>
      </c>
      <c r="D65" s="268">
        <f>'Planilha Orcamentaria'!D53</f>
        <v>0</v>
      </c>
      <c r="F65" s="112"/>
      <c r="G65" s="112"/>
      <c r="H65" s="107"/>
      <c r="I65" s="107"/>
      <c r="J65" s="107"/>
    </row>
    <row r="66" spans="1:10" ht="18" customHeight="1">
      <c r="A66" s="242"/>
      <c r="B66" s="242"/>
      <c r="C66" s="242"/>
      <c r="D66" s="245" t="s">
        <v>257</v>
      </c>
      <c r="F66" s="112"/>
      <c r="G66" s="99"/>
      <c r="H66" s="107"/>
      <c r="I66" s="107"/>
      <c r="J66" s="107"/>
    </row>
    <row r="67" spans="1:10" ht="12.75">
      <c r="A67" s="267">
        <f>'Planilha Orcamentaria'!A54</f>
        <v>0</v>
      </c>
      <c r="B67" s="267">
        <f>'Planilha Orcamentaria'!B54</f>
        <v>0</v>
      </c>
      <c r="C67" s="267">
        <f>'Planilha Orcamentaria'!C54</f>
        <v>0</v>
      </c>
      <c r="D67" s="268">
        <f>'Planilha Orcamentaria'!D54</f>
        <v>0</v>
      </c>
      <c r="F67" s="112"/>
      <c r="G67" s="99"/>
      <c r="H67" s="107"/>
      <c r="I67" s="107"/>
      <c r="J67" s="107"/>
    </row>
    <row r="68" spans="1:10" ht="18" customHeight="1">
      <c r="A68" s="242"/>
      <c r="B68" s="242"/>
      <c r="C68" s="242"/>
      <c r="D68" s="245" t="s">
        <v>256</v>
      </c>
      <c r="F68" s="112"/>
      <c r="G68" s="99"/>
      <c r="H68" s="107"/>
      <c r="I68" s="107"/>
      <c r="J68" s="107"/>
    </row>
    <row r="69" spans="1:10" ht="12.75">
      <c r="A69" s="267">
        <f>'Planilha Orcamentaria'!A55</f>
        <v>0</v>
      </c>
      <c r="B69" s="267">
        <f>'Planilha Orcamentaria'!B55</f>
        <v>0</v>
      </c>
      <c r="C69" s="267">
        <f>'Planilha Orcamentaria'!C55</f>
        <v>0</v>
      </c>
      <c r="D69" s="268">
        <f>'Planilha Orcamentaria'!D55</f>
        <v>0</v>
      </c>
      <c r="F69" s="112"/>
      <c r="G69" s="99"/>
      <c r="H69" s="107"/>
      <c r="I69" s="107"/>
      <c r="J69" s="107"/>
    </row>
    <row r="70" spans="1:10" ht="18" customHeight="1">
      <c r="A70" s="242"/>
      <c r="B70" s="242"/>
      <c r="C70" s="242"/>
      <c r="D70" s="245" t="s">
        <v>256</v>
      </c>
      <c r="F70" s="112"/>
      <c r="G70" s="99"/>
      <c r="H70" s="107"/>
      <c r="I70" s="107"/>
      <c r="J70" s="107"/>
    </row>
    <row r="71" spans="1:10" ht="18" customHeight="1">
      <c r="A71" s="267">
        <f>'Planilha Orcamentaria'!A56</f>
        <v>0</v>
      </c>
      <c r="B71" s="267">
        <f>'Planilha Orcamentaria'!B56</f>
        <v>0</v>
      </c>
      <c r="C71" s="267">
        <f>'Planilha Orcamentaria'!C56</f>
        <v>0</v>
      </c>
      <c r="D71" s="268">
        <f>'Planilha Orcamentaria'!D56</f>
        <v>0</v>
      </c>
      <c r="F71" s="107"/>
      <c r="G71" s="107"/>
      <c r="H71" s="107"/>
      <c r="I71" s="107"/>
      <c r="J71" s="107"/>
    </row>
    <row r="72" spans="1:10" ht="12.75" customHeight="1">
      <c r="A72" s="269"/>
      <c r="B72" s="269"/>
      <c r="C72" s="269"/>
      <c r="D72" s="245" t="s">
        <v>258</v>
      </c>
      <c r="F72" s="107"/>
      <c r="G72" s="107"/>
      <c r="H72" s="107"/>
      <c r="I72" s="107"/>
      <c r="J72" s="107"/>
    </row>
    <row r="73" spans="3:9" ht="22.5" customHeight="1">
      <c r="C73" s="270"/>
      <c r="D73" s="271"/>
      <c r="G73" s="107"/>
      <c r="H73" s="107"/>
      <c r="I73" s="107"/>
    </row>
    <row r="74" spans="1:9" ht="22.5" customHeight="1">
      <c r="A74" s="253">
        <f>'Planilha Orcamentaria'!A72</f>
        <v>0</v>
      </c>
      <c r="B74" s="254"/>
      <c r="C74" s="254"/>
      <c r="D74" s="265">
        <f>'Planilha Orcamentaria'!D72</f>
        <v>0</v>
      </c>
      <c r="G74" s="107"/>
      <c r="H74" s="107"/>
      <c r="I74" s="107"/>
    </row>
    <row r="75" spans="1:9" ht="22.5" customHeight="1">
      <c r="A75" s="76" t="s">
        <v>144</v>
      </c>
      <c r="B75" s="76" t="s">
        <v>44</v>
      </c>
      <c r="C75" s="76" t="s">
        <v>45</v>
      </c>
      <c r="D75" s="272" t="s">
        <v>46</v>
      </c>
      <c r="G75" s="107"/>
      <c r="H75" s="107"/>
      <c r="I75" s="107"/>
    </row>
    <row r="76" spans="1:9" ht="22.5" customHeight="1">
      <c r="A76" s="273"/>
      <c r="B76" s="274"/>
      <c r="C76" s="275"/>
      <c r="D76" s="272" t="s">
        <v>237</v>
      </c>
      <c r="G76" s="107"/>
      <c r="H76" s="107"/>
      <c r="I76" s="107"/>
    </row>
    <row r="77" spans="1:9" ht="22.5" customHeight="1">
      <c r="A77" s="76" t="s">
        <v>145</v>
      </c>
      <c r="B77" s="76" t="s">
        <v>44</v>
      </c>
      <c r="C77" s="76" t="s">
        <v>49</v>
      </c>
      <c r="D77" s="272" t="s">
        <v>50</v>
      </c>
      <c r="G77" s="107"/>
      <c r="H77" s="107"/>
      <c r="I77" s="107"/>
    </row>
    <row r="78" spans="1:9" ht="22.5" customHeight="1">
      <c r="A78" s="273"/>
      <c r="B78" s="274"/>
      <c r="C78" s="275"/>
      <c r="D78" s="272" t="s">
        <v>259</v>
      </c>
      <c r="G78" s="107"/>
      <c r="H78" s="107"/>
      <c r="I78" s="107"/>
    </row>
    <row r="79" spans="1:9" ht="22.5" customHeight="1">
      <c r="A79" s="76" t="s">
        <v>146</v>
      </c>
      <c r="B79" s="76" t="s">
        <v>44</v>
      </c>
      <c r="C79" s="76" t="s">
        <v>96</v>
      </c>
      <c r="D79" s="272" t="s">
        <v>97</v>
      </c>
      <c r="G79" s="107"/>
      <c r="H79" s="107"/>
      <c r="I79" s="107"/>
    </row>
    <row r="80" spans="1:9" ht="22.5" customHeight="1">
      <c r="A80" s="273"/>
      <c r="B80" s="274"/>
      <c r="C80" s="275"/>
      <c r="D80" s="272" t="s">
        <v>260</v>
      </c>
      <c r="G80" s="107"/>
      <c r="H80" s="107"/>
      <c r="I80" s="107"/>
    </row>
    <row r="81" spans="1:9" ht="22.5" customHeight="1">
      <c r="A81" s="76" t="s">
        <v>147</v>
      </c>
      <c r="B81" s="76" t="s">
        <v>44</v>
      </c>
      <c r="C81" s="76" t="s">
        <v>71</v>
      </c>
      <c r="D81" s="272" t="s">
        <v>72</v>
      </c>
      <c r="G81" s="107"/>
      <c r="H81" s="107"/>
      <c r="I81" s="107"/>
    </row>
    <row r="82" spans="1:9" ht="22.5" customHeight="1">
      <c r="A82" s="273"/>
      <c r="B82" s="274"/>
      <c r="C82" s="275"/>
      <c r="D82" s="272" t="s">
        <v>260</v>
      </c>
      <c r="G82" s="107"/>
      <c r="H82" s="107"/>
      <c r="I82" s="107"/>
    </row>
    <row r="83" spans="1:9" ht="22.5" customHeight="1">
      <c r="A83" s="76" t="s">
        <v>148</v>
      </c>
      <c r="B83" s="76" t="s">
        <v>44</v>
      </c>
      <c r="C83" s="76" t="s">
        <v>74</v>
      </c>
      <c r="D83" s="272" t="s">
        <v>75</v>
      </c>
      <c r="G83" s="107"/>
      <c r="H83" s="107"/>
      <c r="I83" s="107"/>
    </row>
    <row r="84" spans="1:9" ht="22.5" customHeight="1">
      <c r="A84" s="273"/>
      <c r="B84" s="274"/>
      <c r="C84" s="275"/>
      <c r="D84" s="272" t="s">
        <v>260</v>
      </c>
      <c r="G84" s="107"/>
      <c r="H84" s="107"/>
      <c r="I84" s="107"/>
    </row>
    <row r="85" spans="1:9" ht="22.5" customHeight="1">
      <c r="A85" s="76" t="s">
        <v>149</v>
      </c>
      <c r="B85" s="76" t="s">
        <v>44</v>
      </c>
      <c r="C85" s="76" t="s">
        <v>52</v>
      </c>
      <c r="D85" s="272" t="s">
        <v>53</v>
      </c>
      <c r="G85" s="107"/>
      <c r="H85" s="107"/>
      <c r="I85" s="107"/>
    </row>
    <row r="86" spans="1:9" ht="22.5" customHeight="1">
      <c r="A86" s="276"/>
      <c r="B86" s="277"/>
      <c r="C86" s="278"/>
      <c r="D86" s="272" t="s">
        <v>242</v>
      </c>
      <c r="G86" s="107"/>
      <c r="H86" s="107"/>
      <c r="I86" s="107"/>
    </row>
    <row r="87" spans="1:9" ht="22.5" customHeight="1">
      <c r="A87" s="2"/>
      <c r="C87" s="270"/>
      <c r="D87" s="271"/>
      <c r="G87" s="107"/>
      <c r="H87" s="107"/>
      <c r="I87" s="107"/>
    </row>
    <row r="88" spans="1:9" ht="22.5" customHeight="1">
      <c r="A88" s="253">
        <f>'Planilha Orcamentaria'!A83</f>
        <v>0</v>
      </c>
      <c r="B88" s="254"/>
      <c r="C88" s="254"/>
      <c r="D88" s="265">
        <f>'Planilha Orcamentaria'!D83</f>
        <v>0</v>
      </c>
      <c r="G88" s="107"/>
      <c r="H88" s="107"/>
      <c r="I88" s="107"/>
    </row>
    <row r="89" spans="1:9" ht="22.5" customHeight="1">
      <c r="A89" s="108" t="s">
        <v>153</v>
      </c>
      <c r="B89" s="108" t="s">
        <v>44</v>
      </c>
      <c r="C89" s="108" t="s">
        <v>68</v>
      </c>
      <c r="D89" s="279" t="s">
        <v>69</v>
      </c>
      <c r="G89" s="107"/>
      <c r="H89" s="107"/>
      <c r="I89" s="107"/>
    </row>
    <row r="90" spans="1:9" ht="22.5" customHeight="1">
      <c r="A90" s="273"/>
      <c r="B90" s="274"/>
      <c r="C90" s="275"/>
      <c r="D90" s="272" t="s">
        <v>261</v>
      </c>
      <c r="G90" s="107"/>
      <c r="H90" s="107"/>
      <c r="I90" s="107"/>
    </row>
    <row r="91" spans="1:9" ht="22.5" customHeight="1">
      <c r="A91" s="76" t="s">
        <v>154</v>
      </c>
      <c r="B91" s="76" t="s">
        <v>44</v>
      </c>
      <c r="C91" s="76" t="s">
        <v>71</v>
      </c>
      <c r="D91" s="272" t="s">
        <v>72</v>
      </c>
      <c r="G91" s="107"/>
      <c r="H91" s="107"/>
      <c r="I91" s="107"/>
    </row>
    <row r="92" spans="1:9" ht="22.5" customHeight="1">
      <c r="A92" s="273"/>
      <c r="B92" s="274"/>
      <c r="C92" s="275"/>
      <c r="D92" s="272" t="s">
        <v>262</v>
      </c>
      <c r="G92" s="107"/>
      <c r="H92" s="107"/>
      <c r="I92" s="107"/>
    </row>
    <row r="93" spans="1:9" ht="22.5" customHeight="1">
      <c r="A93" s="76" t="s">
        <v>155</v>
      </c>
      <c r="B93" s="76" t="s">
        <v>44</v>
      </c>
      <c r="C93" s="76" t="s">
        <v>74</v>
      </c>
      <c r="D93" s="272" t="s">
        <v>75</v>
      </c>
      <c r="G93" s="107"/>
      <c r="H93" s="107"/>
      <c r="I93" s="107"/>
    </row>
    <row r="94" spans="1:9" ht="22.5" customHeight="1">
      <c r="A94" s="273"/>
      <c r="B94" s="274"/>
      <c r="C94" s="275"/>
      <c r="D94" s="272" t="s">
        <v>262</v>
      </c>
      <c r="G94" s="107"/>
      <c r="H94" s="107"/>
      <c r="I94" s="107"/>
    </row>
    <row r="95" spans="1:9" ht="22.5" customHeight="1">
      <c r="A95" s="76" t="s">
        <v>156</v>
      </c>
      <c r="B95" s="76" t="s">
        <v>44</v>
      </c>
      <c r="C95" s="76" t="s">
        <v>77</v>
      </c>
      <c r="D95" s="272" t="s">
        <v>78</v>
      </c>
      <c r="G95" s="107"/>
      <c r="H95" s="107"/>
      <c r="I95" s="107"/>
    </row>
    <row r="96" spans="1:9" ht="22.5" customHeight="1">
      <c r="A96" s="273"/>
      <c r="B96" s="274"/>
      <c r="C96" s="275"/>
      <c r="D96" s="272" t="s">
        <v>262</v>
      </c>
      <c r="G96" s="107"/>
      <c r="H96" s="107"/>
      <c r="I96" s="107"/>
    </row>
    <row r="97" spans="1:9" ht="22.5" customHeight="1">
      <c r="A97" s="76" t="s">
        <v>157</v>
      </c>
      <c r="B97" s="76" t="s">
        <v>44</v>
      </c>
      <c r="C97" s="76" t="s">
        <v>80</v>
      </c>
      <c r="D97" s="272" t="s">
        <v>81</v>
      </c>
      <c r="G97" s="107"/>
      <c r="H97" s="107"/>
      <c r="I97" s="107"/>
    </row>
    <row r="98" spans="1:9" ht="22.5" customHeight="1">
      <c r="A98" s="273"/>
      <c r="B98" s="274"/>
      <c r="C98" s="275"/>
      <c r="D98" s="272" t="s">
        <v>263</v>
      </c>
      <c r="G98" s="107"/>
      <c r="H98" s="107"/>
      <c r="I98" s="107"/>
    </row>
    <row r="99" spans="1:9" ht="22.5" customHeight="1">
      <c r="A99" s="76" t="s">
        <v>158</v>
      </c>
      <c r="B99" s="76" t="s">
        <v>44</v>
      </c>
      <c r="C99" s="76" t="s">
        <v>83</v>
      </c>
      <c r="D99" s="272" t="s">
        <v>84</v>
      </c>
      <c r="G99" s="107"/>
      <c r="H99" s="107"/>
      <c r="I99" s="107"/>
    </row>
    <row r="100" spans="1:9" ht="22.5" customHeight="1">
      <c r="A100" s="273"/>
      <c r="B100" s="274"/>
      <c r="C100" s="275"/>
      <c r="D100" s="272" t="s">
        <v>264</v>
      </c>
      <c r="G100" s="107"/>
      <c r="H100" s="107"/>
      <c r="I100" s="107"/>
    </row>
    <row r="101" spans="1:9" ht="22.5" customHeight="1">
      <c r="A101" s="76" t="s">
        <v>159</v>
      </c>
      <c r="B101" s="76" t="s">
        <v>44</v>
      </c>
      <c r="C101" s="76" t="s">
        <v>86</v>
      </c>
      <c r="D101" s="272" t="s">
        <v>87</v>
      </c>
      <c r="G101" s="107"/>
      <c r="H101" s="107"/>
      <c r="I101" s="107"/>
    </row>
    <row r="102" spans="1:9" ht="22.5" customHeight="1">
      <c r="A102" s="273"/>
      <c r="B102" s="274"/>
      <c r="C102" s="275"/>
      <c r="D102" s="272" t="s">
        <v>265</v>
      </c>
      <c r="G102" s="107"/>
      <c r="H102" s="107"/>
      <c r="I102" s="107"/>
    </row>
    <row r="103" spans="1:9" ht="22.5" customHeight="1">
      <c r="A103" s="76" t="s">
        <v>160</v>
      </c>
      <c r="B103" s="76" t="s">
        <v>44</v>
      </c>
      <c r="C103" s="76" t="s">
        <v>90</v>
      </c>
      <c r="D103" s="272" t="s">
        <v>91</v>
      </c>
      <c r="G103" s="107"/>
      <c r="H103" s="107"/>
      <c r="I103" s="107"/>
    </row>
    <row r="104" spans="1:9" ht="22.5" customHeight="1">
      <c r="A104" s="273"/>
      <c r="B104" s="274"/>
      <c r="C104" s="275"/>
      <c r="D104" s="272" t="s">
        <v>266</v>
      </c>
      <c r="G104" s="107"/>
      <c r="H104" s="107"/>
      <c r="I104" s="107"/>
    </row>
    <row r="105" spans="1:9" ht="22.5" customHeight="1">
      <c r="A105" s="76" t="s">
        <v>161</v>
      </c>
      <c r="B105" s="76" t="s">
        <v>44</v>
      </c>
      <c r="C105" s="76" t="s">
        <v>93</v>
      </c>
      <c r="D105" s="272" t="s">
        <v>94</v>
      </c>
      <c r="G105" s="107"/>
      <c r="H105" s="107"/>
      <c r="I105" s="107"/>
    </row>
    <row r="106" spans="1:9" ht="22.5" customHeight="1">
      <c r="A106" s="273"/>
      <c r="B106" s="274"/>
      <c r="C106" s="275"/>
      <c r="D106" s="272" t="s">
        <v>267</v>
      </c>
      <c r="G106" s="107"/>
      <c r="H106" s="107"/>
      <c r="I106" s="107"/>
    </row>
    <row r="107" spans="1:9" ht="22.5" customHeight="1">
      <c r="A107" s="76" t="s">
        <v>162</v>
      </c>
      <c r="B107" s="76" t="s">
        <v>44</v>
      </c>
      <c r="C107" s="76" t="s">
        <v>96</v>
      </c>
      <c r="D107" s="272" t="s">
        <v>97</v>
      </c>
      <c r="G107" s="107"/>
      <c r="H107" s="107"/>
      <c r="I107" s="107"/>
    </row>
    <row r="108" spans="1:9" ht="22.5" customHeight="1">
      <c r="A108" s="273"/>
      <c r="B108" s="274"/>
      <c r="C108" s="275"/>
      <c r="D108" s="272" t="s">
        <v>268</v>
      </c>
      <c r="G108" s="107"/>
      <c r="H108" s="107"/>
      <c r="I108" s="107"/>
    </row>
    <row r="109" spans="1:9" ht="22.5" customHeight="1">
      <c r="A109" s="76" t="s">
        <v>163</v>
      </c>
      <c r="B109" s="76" t="s">
        <v>44</v>
      </c>
      <c r="C109" s="76" t="s">
        <v>99</v>
      </c>
      <c r="D109" s="272" t="s">
        <v>100</v>
      </c>
      <c r="G109" s="107"/>
      <c r="H109" s="107"/>
      <c r="I109" s="107"/>
    </row>
    <row r="110" spans="1:9" ht="22.5" customHeight="1">
      <c r="A110" s="273"/>
      <c r="B110" s="274"/>
      <c r="C110" s="275"/>
      <c r="D110" s="272" t="s">
        <v>269</v>
      </c>
      <c r="G110" s="107"/>
      <c r="H110" s="107"/>
      <c r="I110" s="107"/>
    </row>
    <row r="111" spans="1:9" ht="22.5" customHeight="1">
      <c r="A111" s="76" t="s">
        <v>164</v>
      </c>
      <c r="B111" s="76" t="s">
        <v>44</v>
      </c>
      <c r="C111" s="76" t="s">
        <v>102</v>
      </c>
      <c r="D111" s="272" t="s">
        <v>103</v>
      </c>
      <c r="G111" s="107"/>
      <c r="H111" s="107"/>
      <c r="I111" s="107"/>
    </row>
    <row r="112" spans="1:9" ht="22.5" customHeight="1">
      <c r="A112" s="273"/>
      <c r="B112" s="274"/>
      <c r="C112" s="275"/>
      <c r="D112" s="272" t="s">
        <v>270</v>
      </c>
      <c r="G112" s="107"/>
      <c r="H112" s="107"/>
      <c r="I112" s="107"/>
    </row>
    <row r="113" spans="1:9" ht="22.5" customHeight="1">
      <c r="A113" s="76" t="s">
        <v>165</v>
      </c>
      <c r="B113" s="76" t="s">
        <v>44</v>
      </c>
      <c r="C113" s="76" t="s">
        <v>106</v>
      </c>
      <c r="D113" s="272" t="s">
        <v>107</v>
      </c>
      <c r="G113" s="107"/>
      <c r="H113" s="107"/>
      <c r="I113" s="107"/>
    </row>
    <row r="114" spans="1:9" ht="22.5" customHeight="1">
      <c r="A114" s="273"/>
      <c r="B114" s="274"/>
      <c r="C114" s="275"/>
      <c r="D114" s="272" t="s">
        <v>271</v>
      </c>
      <c r="G114" s="107"/>
      <c r="H114" s="107"/>
      <c r="I114" s="107"/>
    </row>
    <row r="115" spans="1:9" ht="22.5" customHeight="1">
      <c r="A115" s="270"/>
      <c r="B115" s="270"/>
      <c r="C115" s="270"/>
      <c r="D115" s="271"/>
      <c r="G115" s="107"/>
      <c r="H115" s="107"/>
      <c r="I115" s="107"/>
    </row>
    <row r="116" spans="1:9" ht="22.5" customHeight="1">
      <c r="A116" s="253">
        <f>'Planilha Orcamentaria'!A100</f>
        <v>0</v>
      </c>
      <c r="B116" s="254"/>
      <c r="C116" s="254"/>
      <c r="D116" s="265">
        <f>'Planilha Orcamentaria'!D100</f>
        <v>0</v>
      </c>
      <c r="G116" s="107"/>
      <c r="H116" s="107"/>
      <c r="I116" s="107"/>
    </row>
    <row r="117" spans="1:9" ht="22.5" customHeight="1">
      <c r="A117" s="108" t="s">
        <v>167</v>
      </c>
      <c r="B117" s="108" t="s">
        <v>44</v>
      </c>
      <c r="C117" s="108" t="s">
        <v>168</v>
      </c>
      <c r="D117" s="279" t="s">
        <v>169</v>
      </c>
      <c r="G117" s="107"/>
      <c r="H117" s="107"/>
      <c r="I117" s="107"/>
    </row>
    <row r="118" spans="1:9" ht="22.5" customHeight="1">
      <c r="A118" s="273"/>
      <c r="B118" s="274"/>
      <c r="C118" s="275"/>
      <c r="D118" s="272" t="s">
        <v>272</v>
      </c>
      <c r="G118" s="107"/>
      <c r="H118" s="107"/>
      <c r="I118" s="107"/>
    </row>
    <row r="119" spans="1:9" ht="22.5" customHeight="1">
      <c r="A119" s="76" t="s">
        <v>170</v>
      </c>
      <c r="B119" s="76" t="s">
        <v>44</v>
      </c>
      <c r="C119" s="76" t="s">
        <v>123</v>
      </c>
      <c r="D119" s="272" t="s">
        <v>124</v>
      </c>
      <c r="G119" s="107"/>
      <c r="H119" s="107"/>
      <c r="I119" s="107"/>
    </row>
    <row r="120" spans="1:9" ht="22.5" customHeight="1">
      <c r="A120" s="273"/>
      <c r="B120" s="274"/>
      <c r="C120" s="275"/>
      <c r="D120" s="272" t="s">
        <v>273</v>
      </c>
      <c r="G120" s="107"/>
      <c r="H120" s="107"/>
      <c r="I120" s="107"/>
    </row>
    <row r="121" spans="1:9" ht="22.5" customHeight="1">
      <c r="A121" s="76" t="s">
        <v>171</v>
      </c>
      <c r="B121" s="76" t="s">
        <v>44</v>
      </c>
      <c r="C121" s="76" t="s">
        <v>126</v>
      </c>
      <c r="D121" s="272" t="s">
        <v>127</v>
      </c>
      <c r="G121" s="107"/>
      <c r="H121" s="107"/>
      <c r="I121" s="107"/>
    </row>
    <row r="122" spans="1:9" ht="22.5" customHeight="1">
      <c r="A122" s="273"/>
      <c r="B122" s="274"/>
      <c r="C122" s="275"/>
      <c r="D122" s="272" t="s">
        <v>274</v>
      </c>
      <c r="G122" s="107"/>
      <c r="H122" s="107"/>
      <c r="I122" s="107"/>
    </row>
    <row r="123" spans="1:9" ht="22.5" customHeight="1">
      <c r="A123" s="76" t="s">
        <v>172</v>
      </c>
      <c r="B123" s="76" t="s">
        <v>44</v>
      </c>
      <c r="C123" s="76" t="s">
        <v>173</v>
      </c>
      <c r="D123" s="272" t="s">
        <v>174</v>
      </c>
      <c r="G123" s="107"/>
      <c r="H123" s="107"/>
      <c r="I123" s="107"/>
    </row>
    <row r="124" spans="1:9" ht="22.5" customHeight="1">
      <c r="A124" s="276"/>
      <c r="B124" s="277"/>
      <c r="C124" s="278"/>
      <c r="D124" s="272" t="s">
        <v>273</v>
      </c>
      <c r="G124" s="107"/>
      <c r="H124" s="107"/>
      <c r="I124" s="107"/>
    </row>
    <row r="125" spans="1:9" ht="22.5" customHeight="1">
      <c r="A125" s="2"/>
      <c r="B125" s="270"/>
      <c r="D125" s="271"/>
      <c r="G125" s="107"/>
      <c r="H125" s="107"/>
      <c r="I125" s="107"/>
    </row>
    <row r="126" spans="1:9" ht="22.5" customHeight="1">
      <c r="A126" s="238">
        <f>'Planilha Orcamentaria'!A115</f>
        <v>0</v>
      </c>
      <c r="B126" s="239"/>
      <c r="C126" s="239"/>
      <c r="D126" s="280">
        <f>'Planilha Orcamentaria'!D115</f>
        <v>0</v>
      </c>
      <c r="G126" s="107"/>
      <c r="H126" s="107"/>
      <c r="I126" s="107"/>
    </row>
    <row r="127" spans="1:9" ht="22.5" customHeight="1">
      <c r="A127" s="77" t="s">
        <v>185</v>
      </c>
      <c r="B127" s="77" t="s">
        <v>44</v>
      </c>
      <c r="C127" s="77" t="s">
        <v>186</v>
      </c>
      <c r="D127" s="281" t="s">
        <v>187</v>
      </c>
      <c r="G127" s="107"/>
      <c r="H127" s="107"/>
      <c r="I127" s="107"/>
    </row>
    <row r="128" spans="1:9" ht="22.5" customHeight="1">
      <c r="A128" s="282"/>
      <c r="B128" s="283"/>
      <c r="C128" s="284"/>
      <c r="D128" s="281" t="s">
        <v>275</v>
      </c>
      <c r="G128" s="107"/>
      <c r="H128" s="107"/>
      <c r="I128" s="107"/>
    </row>
    <row r="129" spans="1:9" ht="22.5" customHeight="1">
      <c r="A129" s="77" t="s">
        <v>188</v>
      </c>
      <c r="B129" s="77" t="s">
        <v>189</v>
      </c>
      <c r="C129" s="77" t="s">
        <v>190</v>
      </c>
      <c r="D129" s="281" t="s">
        <v>191</v>
      </c>
      <c r="G129" s="107"/>
      <c r="H129" s="107"/>
      <c r="I129" s="107"/>
    </row>
    <row r="130" spans="1:9" ht="22.5" customHeight="1">
      <c r="A130" s="282"/>
      <c r="B130" s="283"/>
      <c r="C130" s="284"/>
      <c r="D130" s="281" t="s">
        <v>276</v>
      </c>
      <c r="G130" s="107"/>
      <c r="H130" s="107"/>
      <c r="I130" s="107"/>
    </row>
    <row r="131" spans="1:9" ht="22.5" customHeight="1">
      <c r="A131" s="77" t="s">
        <v>193</v>
      </c>
      <c r="B131" s="77" t="s">
        <v>189</v>
      </c>
      <c r="C131" s="77" t="s">
        <v>194</v>
      </c>
      <c r="D131" s="281" t="s">
        <v>195</v>
      </c>
      <c r="G131" s="107"/>
      <c r="H131" s="107"/>
      <c r="I131" s="107"/>
    </row>
    <row r="132" spans="1:9" ht="22.5" customHeight="1">
      <c r="A132" s="285"/>
      <c r="B132" s="168"/>
      <c r="C132" s="286"/>
      <c r="D132" s="281" t="s">
        <v>277</v>
      </c>
      <c r="G132" s="107"/>
      <c r="H132" s="107"/>
      <c r="I132" s="107"/>
    </row>
    <row r="133" spans="3:9" ht="22.5" customHeight="1">
      <c r="C133" s="165"/>
      <c r="D133" s="271"/>
      <c r="G133" s="107"/>
      <c r="H133" s="107"/>
      <c r="I133" s="107"/>
    </row>
    <row r="134" spans="4:9" ht="22.5" customHeight="1" hidden="1">
      <c r="D134" s="271"/>
      <c r="G134" s="107"/>
      <c r="H134" s="107"/>
      <c r="I134" s="107"/>
    </row>
    <row r="135" spans="4:9" ht="22.5" customHeight="1" hidden="1">
      <c r="D135" s="271"/>
      <c r="G135" s="107"/>
      <c r="H135" s="107"/>
      <c r="I135" s="107"/>
    </row>
    <row r="136" spans="4:9" ht="22.5" customHeight="1" hidden="1">
      <c r="D136" s="271"/>
      <c r="G136" s="107"/>
      <c r="H136" s="107"/>
      <c r="I136" s="107"/>
    </row>
    <row r="137" spans="4:9" ht="22.5" customHeight="1" hidden="1">
      <c r="D137" s="271"/>
      <c r="G137" s="107"/>
      <c r="H137" s="107"/>
      <c r="I137" s="107"/>
    </row>
    <row r="138" spans="4:9" ht="22.5" customHeight="1" hidden="1">
      <c r="D138" s="271"/>
      <c r="G138" s="107"/>
      <c r="H138" s="107"/>
      <c r="I138" s="107"/>
    </row>
    <row r="139" spans="4:9" ht="22.5" customHeight="1" hidden="1">
      <c r="D139" s="271"/>
      <c r="G139" s="107"/>
      <c r="H139" s="107"/>
      <c r="I139" s="107"/>
    </row>
    <row r="140" spans="4:9" ht="22.5" customHeight="1" hidden="1">
      <c r="D140" s="271"/>
      <c r="G140" s="107"/>
      <c r="H140" s="107"/>
      <c r="I140" s="107"/>
    </row>
    <row r="141" spans="4:9" ht="22.5" customHeight="1" hidden="1">
      <c r="D141" s="271"/>
      <c r="G141" s="107"/>
      <c r="H141" s="107"/>
      <c r="I141" s="107"/>
    </row>
    <row r="142" spans="4:9" ht="22.5" customHeight="1" hidden="1">
      <c r="D142" s="271"/>
      <c r="G142" s="107"/>
      <c r="H142" s="107"/>
      <c r="I142" s="107"/>
    </row>
    <row r="143" spans="4:9" ht="22.5" customHeight="1" hidden="1">
      <c r="D143" s="271"/>
      <c r="G143" s="107"/>
      <c r="H143" s="107"/>
      <c r="I143" s="107"/>
    </row>
    <row r="144" spans="4:9" ht="22.5" customHeight="1" hidden="1">
      <c r="D144" s="271"/>
      <c r="G144" s="107"/>
      <c r="H144" s="107"/>
      <c r="I144" s="107"/>
    </row>
    <row r="145" spans="4:9" ht="22.5" customHeight="1" hidden="1">
      <c r="D145" s="271"/>
      <c r="G145" s="107"/>
      <c r="H145" s="107"/>
      <c r="I145" s="107"/>
    </row>
    <row r="146" spans="4:9" ht="22.5" customHeight="1" hidden="1">
      <c r="D146" s="271"/>
      <c r="G146" s="107"/>
      <c r="H146" s="107"/>
      <c r="I146" s="107"/>
    </row>
    <row r="147" spans="4:9" ht="22.5" customHeight="1" hidden="1">
      <c r="D147" s="271"/>
      <c r="G147" s="107"/>
      <c r="H147" s="107"/>
      <c r="I147" s="107"/>
    </row>
    <row r="148" spans="4:9" ht="22.5" customHeight="1" hidden="1">
      <c r="D148" s="271"/>
      <c r="G148" s="107"/>
      <c r="H148" s="107"/>
      <c r="I148" s="107"/>
    </row>
    <row r="149" spans="4:9" ht="22.5" customHeight="1" hidden="1">
      <c r="D149" s="271"/>
      <c r="G149" s="107"/>
      <c r="H149" s="107"/>
      <c r="I149" s="107"/>
    </row>
    <row r="150" spans="4:9" ht="22.5" customHeight="1" hidden="1">
      <c r="D150" s="271"/>
      <c r="G150" s="107"/>
      <c r="H150" s="107"/>
      <c r="I150" s="107"/>
    </row>
    <row r="151" spans="4:9" ht="22.5" customHeight="1" hidden="1">
      <c r="D151" s="271"/>
      <c r="G151" s="107"/>
      <c r="H151" s="107"/>
      <c r="I151" s="107"/>
    </row>
    <row r="152" spans="4:9" ht="22.5" customHeight="1" hidden="1">
      <c r="D152" s="271"/>
      <c r="G152" s="107"/>
      <c r="H152" s="107"/>
      <c r="I152" s="107"/>
    </row>
    <row r="153" spans="4:9" ht="22.5" customHeight="1" hidden="1">
      <c r="D153" s="271"/>
      <c r="G153" s="107"/>
      <c r="H153" s="107"/>
      <c r="I153" s="107"/>
    </row>
    <row r="154" spans="4:9" ht="22.5" customHeight="1" hidden="1">
      <c r="D154" s="271"/>
      <c r="G154" s="107"/>
      <c r="H154" s="107"/>
      <c r="I154" s="107"/>
    </row>
    <row r="155" spans="4:9" ht="22.5" customHeight="1" hidden="1">
      <c r="D155" s="271"/>
      <c r="G155" s="107"/>
      <c r="H155" s="107"/>
      <c r="I155" s="107"/>
    </row>
    <row r="156" spans="4:9" ht="22.5" customHeight="1" hidden="1">
      <c r="D156" s="271"/>
      <c r="G156" s="107"/>
      <c r="H156" s="107"/>
      <c r="I156" s="107"/>
    </row>
    <row r="157" spans="4:9" ht="22.5" customHeight="1" hidden="1">
      <c r="D157" s="271"/>
      <c r="G157" s="107"/>
      <c r="H157" s="107"/>
      <c r="I157" s="107"/>
    </row>
    <row r="158" spans="4:9" ht="22.5" customHeight="1" hidden="1">
      <c r="D158" s="271"/>
      <c r="G158" s="107"/>
      <c r="H158" s="107"/>
      <c r="I158" s="107"/>
    </row>
    <row r="159" spans="4:9" ht="12.75" hidden="1">
      <c r="D159" s="271"/>
      <c r="G159" s="107"/>
      <c r="H159" s="107"/>
      <c r="I159" s="107"/>
    </row>
    <row r="160" spans="4:9" ht="12.75" hidden="1">
      <c r="D160" s="271"/>
      <c r="G160" s="107"/>
      <c r="H160" s="107"/>
      <c r="I160" s="107"/>
    </row>
    <row r="161" spans="4:9" ht="12.75" hidden="1">
      <c r="D161" s="271"/>
      <c r="G161" s="107"/>
      <c r="H161" s="107"/>
      <c r="I161" s="107"/>
    </row>
    <row r="162" spans="4:9" ht="12.75" hidden="1">
      <c r="D162" s="271"/>
      <c r="G162" s="107"/>
      <c r="H162" s="107"/>
      <c r="I162" s="107"/>
    </row>
    <row r="163" spans="4:9" ht="12.75" hidden="1">
      <c r="D163" s="271"/>
      <c r="G163" s="107"/>
      <c r="H163" s="107"/>
      <c r="I163" s="107"/>
    </row>
    <row r="164" ht="12.75" customHeight="1" hidden="1">
      <c r="D164" s="271"/>
    </row>
    <row r="165" ht="27.75" customHeight="1">
      <c r="D165" s="287"/>
    </row>
    <row r="166" ht="12.75">
      <c r="D166" s="271">
        <f>'Planilha Orcamentaria'!D165</f>
        <v>0</v>
      </c>
    </row>
    <row r="167" ht="12.75">
      <c r="D167" s="271">
        <f>'Planilha Orcamentaria'!D166</f>
        <v>0</v>
      </c>
    </row>
    <row r="168" ht="12.75">
      <c r="D168" s="271">
        <f>'Planilha Orcamentaria'!D167</f>
        <v>0</v>
      </c>
    </row>
    <row r="169" ht="30" customHeight="1">
      <c r="D169" s="288"/>
    </row>
    <row r="170" ht="13.5" customHeight="1">
      <c r="D170" s="289">
        <f>'Planilha Orcamentaria'!D172</f>
        <v>0</v>
      </c>
    </row>
    <row r="171" ht="13.5" customHeight="1">
      <c r="D171" s="271">
        <f>'Planilha Orcamentaria'!D173</f>
        <v>0</v>
      </c>
    </row>
    <row r="172" ht="13.5" customHeight="1">
      <c r="D172" s="271">
        <f>'Planilha Orcamentaria'!D174</f>
        <v>0</v>
      </c>
    </row>
    <row r="173" ht="26.25" customHeight="1">
      <c r="D173" s="290"/>
    </row>
    <row r="174" ht="13.5" customHeight="1" hidden="1">
      <c r="D174" s="290"/>
    </row>
    <row r="175" ht="13.5" customHeight="1" hidden="1">
      <c r="D175" s="290"/>
    </row>
    <row r="176" ht="1.5" customHeight="1" hidden="1">
      <c r="D176" s="290"/>
    </row>
    <row r="177" ht="4.5" customHeight="1" hidden="1"/>
    <row r="178" ht="2.25" customHeight="1" hidden="1"/>
    <row r="185" spans="1:7" s="227" customFormat="1" ht="41.25" customHeight="1">
      <c r="A185" s="291"/>
      <c r="B185" s="170"/>
      <c r="C185" s="170"/>
      <c r="D185" s="225"/>
      <c r="E185"/>
      <c r="F185"/>
      <c r="G185"/>
    </row>
    <row r="186" spans="1:7" s="227" customFormat="1" ht="12.75">
      <c r="A186" s="291"/>
      <c r="B186" s="170"/>
      <c r="C186" s="170"/>
      <c r="D186" s="225"/>
      <c r="E186"/>
      <c r="F186"/>
      <c r="G186"/>
    </row>
    <row r="187" spans="1:7" s="227" customFormat="1" ht="24.75" customHeight="1">
      <c r="A187" s="291"/>
      <c r="B187" s="170"/>
      <c r="C187" s="170"/>
      <c r="D187" s="225"/>
      <c r="E187"/>
      <c r="F187"/>
      <c r="G187"/>
    </row>
    <row r="188" spans="1:7" s="227" customFormat="1" ht="12.75">
      <c r="A188" s="291"/>
      <c r="B188" s="170"/>
      <c r="C188" s="170"/>
      <c r="D188" s="225"/>
      <c r="E188"/>
      <c r="F188"/>
      <c r="G188"/>
    </row>
    <row r="189" spans="1:7" s="227" customFormat="1" ht="12.75">
      <c r="A189" s="291"/>
      <c r="B189" s="170"/>
      <c r="C189" s="170"/>
      <c r="D189" s="225"/>
      <c r="E189"/>
      <c r="F189"/>
      <c r="G189"/>
    </row>
    <row r="190" spans="1:7" s="227" customFormat="1" ht="12.75">
      <c r="A190" s="291"/>
      <c r="B190" s="170"/>
      <c r="C190" s="170"/>
      <c r="D190" s="225"/>
      <c r="E190"/>
      <c r="F190"/>
      <c r="G190"/>
    </row>
    <row r="191" spans="1:7" s="227" customFormat="1" ht="12.75">
      <c r="A191" s="291"/>
      <c r="B191" s="170"/>
      <c r="C191" s="170"/>
      <c r="D191" s="225"/>
      <c r="E191"/>
      <c r="F191"/>
      <c r="G191"/>
    </row>
  </sheetData>
  <sheetProtection selectLockedCells="1" selectUnlockedCells="1"/>
  <mergeCells count="28">
    <mergeCell ref="A3:D3"/>
    <mergeCell ref="A7:D7"/>
    <mergeCell ref="A15:C15"/>
    <mergeCell ref="A17:C17"/>
    <mergeCell ref="A19:C19"/>
    <mergeCell ref="A21:C21"/>
    <mergeCell ref="A23:C23"/>
    <mergeCell ref="A25:C25"/>
    <mergeCell ref="A30:C30"/>
    <mergeCell ref="A32:C32"/>
    <mergeCell ref="A34:C34"/>
    <mergeCell ref="A36:C36"/>
    <mergeCell ref="A38:C38"/>
    <mergeCell ref="A40:C40"/>
    <mergeCell ref="A42:C42"/>
    <mergeCell ref="A44:C44"/>
    <mergeCell ref="A46:C46"/>
    <mergeCell ref="A48:C48"/>
    <mergeCell ref="A50:C50"/>
    <mergeCell ref="A54:C54"/>
    <mergeCell ref="A56:C56"/>
    <mergeCell ref="A58:C58"/>
    <mergeCell ref="A60:C60"/>
    <mergeCell ref="A64:C64"/>
    <mergeCell ref="A66:C66"/>
    <mergeCell ref="A68:C68"/>
    <mergeCell ref="A70:C70"/>
    <mergeCell ref="A72:C72"/>
  </mergeCells>
  <printOptions/>
  <pageMargins left="0.7" right="0.7" top="0.30972222222222223" bottom="0.49027777777777776" header="0.5118055555555555" footer="0.5118055555555555"/>
  <pageSetup horizontalDpi="300" verticalDpi="300" orientation="portrait" paperSize="9" scal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showGridLines="0" showZeros="0" view="pageBreakPreview" zoomScale="120" zoomScaleNormal="70" zoomScaleSheetLayoutView="120" workbookViewId="0" topLeftCell="A12">
      <selection activeCell="E115" sqref="E115"/>
    </sheetView>
  </sheetViews>
  <sheetFormatPr defaultColWidth="8.00390625" defaultRowHeight="12.75"/>
  <cols>
    <col min="1" max="1" width="9.140625" style="0" customWidth="1"/>
    <col min="2" max="3" width="10.7109375" style="173" customWidth="1"/>
    <col min="4" max="4" width="72.8515625" style="174" customWidth="1"/>
    <col min="5" max="6" width="9.00390625" style="0" customWidth="1"/>
    <col min="7" max="7" width="11.28125" style="0" customWidth="1"/>
    <col min="8" max="16384" width="9.00390625" style="0" customWidth="1"/>
  </cols>
  <sheetData>
    <row r="1" spans="1:10" ht="75.75" customHeight="1">
      <c r="A1" s="175"/>
      <c r="D1" s="229" t="s">
        <v>235</v>
      </c>
      <c r="F1" s="107"/>
      <c r="G1" s="107"/>
      <c r="H1" s="107"/>
      <c r="I1" s="107"/>
      <c r="J1" s="107"/>
    </row>
    <row r="2" spans="1:10" ht="16.5" customHeight="1">
      <c r="A2" s="178"/>
      <c r="B2" s="292"/>
      <c r="C2" s="292"/>
      <c r="D2" s="231"/>
      <c r="F2" s="107"/>
      <c r="G2" s="107"/>
      <c r="H2" s="107"/>
      <c r="I2" s="107"/>
      <c r="J2" s="107"/>
    </row>
    <row r="3" spans="1:10" ht="24.75" customHeight="1">
      <c r="A3" s="12" t="s">
        <v>278</v>
      </c>
      <c r="B3" s="12"/>
      <c r="C3" s="12"/>
      <c r="D3" s="12"/>
      <c r="F3" s="107"/>
      <c r="G3" s="107"/>
      <c r="H3" s="107"/>
      <c r="I3" s="107"/>
      <c r="J3" s="107"/>
    </row>
    <row r="4" spans="1:10" ht="3.75" customHeight="1">
      <c r="A4" s="13"/>
      <c r="B4" s="14"/>
      <c r="C4" s="14"/>
      <c r="D4" s="15"/>
      <c r="F4" s="107"/>
      <c r="G4" s="107"/>
      <c r="H4" s="107"/>
      <c r="I4" s="107"/>
      <c r="J4" s="107"/>
    </row>
    <row r="5" spans="1:10" ht="19.5" customHeight="1">
      <c r="A5" s="17">
        <f>'Cronograma Físico Financeiro'!A5</f>
        <v>0</v>
      </c>
      <c r="B5" s="182"/>
      <c r="C5" s="182"/>
      <c r="D5" s="183"/>
      <c r="F5" s="107"/>
      <c r="G5" s="107"/>
      <c r="H5" s="107"/>
      <c r="I5" s="107"/>
      <c r="J5" s="107"/>
    </row>
    <row r="6" spans="1:10" ht="19.5" customHeight="1">
      <c r="A6" s="22">
        <f>'Cronograma Físico Financeiro'!A6</f>
        <v>0</v>
      </c>
      <c r="B6" s="187"/>
      <c r="C6" s="187"/>
      <c r="D6" s="188"/>
      <c r="F6" s="107"/>
      <c r="G6" s="107"/>
      <c r="H6" s="107"/>
      <c r="I6" s="107"/>
      <c r="J6" s="107"/>
    </row>
    <row r="7" spans="1:10" ht="19.5" customHeight="1">
      <c r="A7" s="27">
        <f>'Cronograma Físico Financeiro'!A7</f>
        <v>0</v>
      </c>
      <c r="B7" s="27"/>
      <c r="C7" s="27"/>
      <c r="D7" s="27"/>
      <c r="F7" s="107"/>
      <c r="G7" s="107"/>
      <c r="H7" s="107"/>
      <c r="I7" s="107"/>
      <c r="J7" s="107"/>
    </row>
    <row r="8" spans="1:10" ht="19.5" customHeight="1">
      <c r="A8" s="29">
        <f>'Cronograma Físico Financeiro'!A8</f>
        <v>0</v>
      </c>
      <c r="B8" s="23"/>
      <c r="C8" s="23"/>
      <c r="D8" s="24"/>
      <c r="F8" s="107"/>
      <c r="G8" s="107"/>
      <c r="H8" s="107"/>
      <c r="I8" s="107"/>
      <c r="J8" s="107"/>
    </row>
    <row r="9" spans="1:10" ht="21.75" customHeight="1">
      <c r="A9" s="235">
        <f>'Cronograma Físico Financeiro'!A9:C9</f>
        <v>0</v>
      </c>
      <c r="B9" s="235"/>
      <c r="C9" s="235"/>
      <c r="D9" s="235"/>
      <c r="F9" s="107"/>
      <c r="G9" s="107"/>
      <c r="H9" s="107"/>
      <c r="I9" s="107"/>
      <c r="J9" s="107"/>
    </row>
    <row r="10" spans="1:10" ht="7.5" customHeight="1">
      <c r="A10" s="36"/>
      <c r="B10" s="37"/>
      <c r="C10" s="37"/>
      <c r="D10" s="38"/>
      <c r="F10" s="107"/>
      <c r="G10" s="107"/>
      <c r="H10" s="107"/>
      <c r="I10" s="107"/>
      <c r="J10" s="107"/>
    </row>
    <row r="11" spans="1:10" ht="7.5" customHeight="1">
      <c r="A11" s="60"/>
      <c r="B11" s="61"/>
      <c r="C11" s="61"/>
      <c r="D11" s="15"/>
      <c r="F11" s="107"/>
      <c r="G11" s="107"/>
      <c r="H11" s="107"/>
      <c r="I11" s="107"/>
      <c r="J11" s="107"/>
    </row>
    <row r="12" spans="1:10" ht="13.5">
      <c r="A12" s="63" t="s">
        <v>32</v>
      </c>
      <c r="B12" s="64" t="s">
        <v>33</v>
      </c>
      <c r="C12" s="65" t="s">
        <v>34</v>
      </c>
      <c r="D12" s="237" t="s">
        <v>35</v>
      </c>
      <c r="F12" s="107"/>
      <c r="G12" s="107"/>
      <c r="H12" s="107"/>
      <c r="I12" s="107"/>
      <c r="J12" s="107"/>
    </row>
    <row r="13" spans="1:10" s="75" customFormat="1" ht="18" customHeight="1">
      <c r="A13" s="238">
        <v>1</v>
      </c>
      <c r="B13" s="239"/>
      <c r="C13" s="239"/>
      <c r="D13" s="240" t="s">
        <v>42</v>
      </c>
      <c r="F13" s="241"/>
      <c r="G13" s="241"/>
      <c r="H13" s="241"/>
      <c r="I13" s="241"/>
      <c r="J13" s="241"/>
    </row>
    <row r="14" spans="1:10" ht="18" customHeight="1">
      <c r="A14" s="242">
        <f>'Planilha Orcamentaria'!A23</f>
        <v>0</v>
      </c>
      <c r="B14" s="242">
        <f>'Planilha Orcamentaria'!B23</f>
        <v>0</v>
      </c>
      <c r="C14" s="242">
        <f>'Planilha Orcamentaria'!C23</f>
        <v>0</v>
      </c>
      <c r="D14" s="245">
        <f>'Planilha Orcamentaria'!D23</f>
        <v>0</v>
      </c>
      <c r="F14" s="112"/>
      <c r="G14" s="107"/>
      <c r="H14" s="107"/>
      <c r="I14" s="107"/>
      <c r="J14" s="107"/>
    </row>
    <row r="15" spans="1:10" ht="123.75" customHeight="1">
      <c r="A15" s="242"/>
      <c r="B15" s="242"/>
      <c r="C15" s="242"/>
      <c r="D15" s="245" t="s">
        <v>279</v>
      </c>
      <c r="F15" s="112"/>
      <c r="G15" s="107"/>
      <c r="H15" s="107"/>
      <c r="I15" s="107"/>
      <c r="J15" s="107"/>
    </row>
    <row r="16" spans="1:10" ht="22.5">
      <c r="A16" s="242">
        <f>'Planilha Orcamentaria'!A24</f>
        <v>0</v>
      </c>
      <c r="B16" s="242">
        <f>'Planilha Orcamentaria'!B24</f>
        <v>0</v>
      </c>
      <c r="C16" s="242">
        <f>'Planilha Orcamentaria'!C24</f>
        <v>0</v>
      </c>
      <c r="D16" s="246">
        <f>'Planilha Orcamentaria'!D24</f>
        <v>0</v>
      </c>
      <c r="F16" s="112"/>
      <c r="G16" s="107"/>
      <c r="H16" s="107"/>
      <c r="I16" s="107"/>
      <c r="J16" s="107"/>
    </row>
    <row r="17" spans="1:10" ht="101.25" customHeight="1">
      <c r="A17" s="242"/>
      <c r="B17" s="242"/>
      <c r="C17" s="242"/>
      <c r="D17" s="245" t="s">
        <v>280</v>
      </c>
      <c r="F17" s="112"/>
      <c r="G17" s="107"/>
      <c r="H17" s="107"/>
      <c r="I17" s="107"/>
      <c r="J17" s="107"/>
    </row>
    <row r="18" spans="1:10" ht="18" customHeight="1">
      <c r="A18" s="242">
        <f>'Planilha Orcamentaria'!A25</f>
        <v>0</v>
      </c>
      <c r="B18" s="242">
        <f>'Planilha Orcamentaria'!B25</f>
        <v>0</v>
      </c>
      <c r="C18" s="242">
        <f>'Planilha Orcamentaria'!C25</f>
        <v>0</v>
      </c>
      <c r="D18" s="246">
        <f>'Planilha Orcamentaria'!D25</f>
        <v>0</v>
      </c>
      <c r="F18" s="112"/>
      <c r="G18" s="107"/>
      <c r="H18" s="107"/>
      <c r="I18" s="107"/>
      <c r="J18" s="107"/>
    </row>
    <row r="19" spans="1:10" ht="67.5" customHeight="1">
      <c r="A19" s="242"/>
      <c r="B19" s="242"/>
      <c r="C19" s="242"/>
      <c r="D19" s="245" t="s">
        <v>281</v>
      </c>
      <c r="F19" s="112"/>
      <c r="G19" s="107"/>
      <c r="H19" s="107"/>
      <c r="I19" s="107"/>
      <c r="J19" s="107"/>
    </row>
    <row r="20" spans="1:10" ht="21.75" customHeight="1">
      <c r="A20" s="242">
        <f>'Planilha Orcamentaria'!A26</f>
        <v>0</v>
      </c>
      <c r="B20" s="242">
        <f>'Planilha Orcamentaria'!B26</f>
        <v>0</v>
      </c>
      <c r="C20" s="242">
        <f>'Planilha Orcamentaria'!C26</f>
        <v>0</v>
      </c>
      <c r="D20" s="246">
        <f>'Planilha Orcamentaria'!D26</f>
        <v>0</v>
      </c>
      <c r="F20" s="112"/>
      <c r="G20" s="107"/>
      <c r="H20" s="107"/>
      <c r="I20" s="107"/>
      <c r="J20" s="107"/>
    </row>
    <row r="21" spans="1:10" ht="78.75" customHeight="1">
      <c r="A21" s="242"/>
      <c r="B21" s="242"/>
      <c r="C21" s="242"/>
      <c r="D21" s="245" t="s">
        <v>282</v>
      </c>
      <c r="F21" s="112"/>
      <c r="G21" s="107"/>
      <c r="H21" s="107"/>
      <c r="I21" s="107"/>
      <c r="J21" s="107"/>
    </row>
    <row r="22" spans="1:10" ht="21" customHeight="1">
      <c r="A22" s="242">
        <f>'Planilha Orcamentaria'!A27</f>
        <v>0</v>
      </c>
      <c r="B22" s="242">
        <f>'Planilha Orcamentaria'!B27</f>
        <v>0</v>
      </c>
      <c r="C22" s="242">
        <f>'Planilha Orcamentaria'!C27</f>
        <v>0</v>
      </c>
      <c r="D22" s="246">
        <f>'Planilha Orcamentaria'!D27</f>
        <v>0</v>
      </c>
      <c r="F22" s="112"/>
      <c r="G22" s="107"/>
      <c r="H22" s="107"/>
      <c r="I22" s="107"/>
      <c r="J22" s="107"/>
    </row>
    <row r="23" spans="1:10" ht="90" customHeight="1">
      <c r="A23" s="242"/>
      <c r="B23" s="242"/>
      <c r="C23" s="242"/>
      <c r="D23" s="245" t="s">
        <v>283</v>
      </c>
      <c r="F23" s="112"/>
      <c r="G23" s="107"/>
      <c r="H23" s="107"/>
      <c r="I23" s="107"/>
      <c r="J23" s="107"/>
    </row>
    <row r="24" spans="1:10" ht="18" customHeight="1">
      <c r="A24" s="248"/>
      <c r="B24" s="249"/>
      <c r="C24" s="251"/>
      <c r="D24" s="252"/>
      <c r="F24" s="107"/>
      <c r="G24" s="107"/>
      <c r="H24" s="107"/>
      <c r="I24" s="107"/>
      <c r="J24" s="107"/>
    </row>
    <row r="25" spans="1:10" ht="18" customHeight="1">
      <c r="A25" s="253">
        <f>'Planilha Orcamentaria'!A32</f>
        <v>0</v>
      </c>
      <c r="B25" s="254"/>
      <c r="C25" s="254"/>
      <c r="D25" s="255">
        <f>'Planilha Orcamentaria'!D32</f>
        <v>0</v>
      </c>
      <c r="F25" s="107"/>
      <c r="G25" s="107"/>
      <c r="H25" s="107"/>
      <c r="I25" s="107"/>
      <c r="J25" s="107"/>
    </row>
    <row r="26" spans="1:10" ht="18" customHeight="1">
      <c r="A26" s="242">
        <f>'Planilha Orcamentaria'!A33</f>
        <v>0</v>
      </c>
      <c r="B26" s="242">
        <f>'Planilha Orcamentaria'!B33</f>
        <v>0</v>
      </c>
      <c r="C26" s="242">
        <f>'Planilha Orcamentaria'!C33</f>
        <v>0</v>
      </c>
      <c r="D26" s="246">
        <f>'Planilha Orcamentaria'!D33</f>
        <v>0</v>
      </c>
      <c r="F26" s="107"/>
      <c r="G26" s="107"/>
      <c r="H26" s="107"/>
      <c r="I26" s="107"/>
      <c r="J26" s="107"/>
    </row>
    <row r="27" spans="1:10" ht="67.5" customHeight="1">
      <c r="A27" s="242"/>
      <c r="B27" s="242"/>
      <c r="C27" s="242"/>
      <c r="D27" s="245" t="s">
        <v>284</v>
      </c>
      <c r="F27" s="112"/>
      <c r="G27" s="107"/>
      <c r="H27" s="107"/>
      <c r="I27" s="107"/>
      <c r="J27" s="107"/>
    </row>
    <row r="28" spans="1:10" ht="22.5">
      <c r="A28" s="242">
        <f>'Planilha Orcamentaria'!A34</f>
        <v>0</v>
      </c>
      <c r="B28" s="242">
        <f>'Planilha Orcamentaria'!B34</f>
        <v>0</v>
      </c>
      <c r="C28" s="242">
        <f>'Planilha Orcamentaria'!C34</f>
        <v>0</v>
      </c>
      <c r="D28" s="246">
        <f>'Planilha Orcamentaria'!D34</f>
        <v>0</v>
      </c>
      <c r="F28" s="112"/>
      <c r="G28" s="107"/>
      <c r="H28" s="107"/>
      <c r="I28" s="107"/>
      <c r="J28" s="107"/>
    </row>
    <row r="29" spans="1:10" ht="123.75" customHeight="1">
      <c r="A29" s="242"/>
      <c r="B29" s="242"/>
      <c r="C29" s="242"/>
      <c r="D29" s="245" t="s">
        <v>285</v>
      </c>
      <c r="F29" s="112"/>
      <c r="G29" s="107"/>
      <c r="H29" s="107"/>
      <c r="I29" s="107"/>
      <c r="J29" s="107"/>
    </row>
    <row r="30" spans="1:10" ht="12.75">
      <c r="A30" s="242">
        <f>'Planilha Orcamentaria'!A35</f>
        <v>0</v>
      </c>
      <c r="B30" s="242">
        <f>'Planilha Orcamentaria'!B35</f>
        <v>0</v>
      </c>
      <c r="C30" s="242">
        <f>'Planilha Orcamentaria'!C35</f>
        <v>0</v>
      </c>
      <c r="D30" s="246">
        <f>'Planilha Orcamentaria'!D35</f>
        <v>0</v>
      </c>
      <c r="F30" s="112"/>
      <c r="G30" s="107"/>
      <c r="H30" s="107"/>
      <c r="I30" s="107"/>
      <c r="J30" s="107"/>
    </row>
    <row r="31" spans="1:10" ht="33.75" customHeight="1">
      <c r="A31" s="242"/>
      <c r="B31" s="242"/>
      <c r="C31" s="242"/>
      <c r="D31" s="245" t="s">
        <v>286</v>
      </c>
      <c r="F31" s="112"/>
      <c r="G31" s="107"/>
      <c r="H31" s="107"/>
      <c r="I31" s="107"/>
      <c r="J31" s="107"/>
    </row>
    <row r="32" spans="1:10" ht="12.75">
      <c r="A32" s="242">
        <f>'Planilha Orcamentaria'!A36</f>
        <v>0</v>
      </c>
      <c r="B32" s="242">
        <f>'Planilha Orcamentaria'!B36</f>
        <v>0</v>
      </c>
      <c r="C32" s="242">
        <f>'Planilha Orcamentaria'!C36</f>
        <v>0</v>
      </c>
      <c r="D32" s="246">
        <f>'Planilha Orcamentaria'!D36</f>
        <v>0</v>
      </c>
      <c r="F32" s="112"/>
      <c r="G32" s="107"/>
      <c r="H32" s="107"/>
      <c r="I32" s="107"/>
      <c r="J32" s="107"/>
    </row>
    <row r="33" spans="1:10" ht="56.25" customHeight="1">
      <c r="A33" s="242"/>
      <c r="B33" s="242"/>
      <c r="C33" s="242"/>
      <c r="D33" s="245" t="s">
        <v>287</v>
      </c>
      <c r="F33" s="112"/>
      <c r="G33" s="107"/>
      <c r="H33" s="107"/>
      <c r="I33" s="107"/>
      <c r="J33" s="107"/>
    </row>
    <row r="34" spans="1:10" ht="12.75">
      <c r="A34" s="242">
        <f>'Planilha Orcamentaria'!A37</f>
        <v>0</v>
      </c>
      <c r="B34" s="242">
        <f>'Planilha Orcamentaria'!B37</f>
        <v>0</v>
      </c>
      <c r="C34" s="242">
        <f>'Planilha Orcamentaria'!C37</f>
        <v>0</v>
      </c>
      <c r="D34" s="246">
        <f>'Planilha Orcamentaria'!D37</f>
        <v>0</v>
      </c>
      <c r="F34" s="112"/>
      <c r="G34" s="107"/>
      <c r="H34" s="107"/>
      <c r="I34" s="107"/>
      <c r="J34" s="107"/>
    </row>
    <row r="35" spans="1:10" ht="56.25" customHeight="1">
      <c r="A35" s="242"/>
      <c r="B35" s="242"/>
      <c r="C35" s="242"/>
      <c r="D35" s="245" t="s">
        <v>288</v>
      </c>
      <c r="F35" s="112"/>
      <c r="G35" s="107"/>
      <c r="H35" s="107"/>
      <c r="I35" s="107"/>
      <c r="J35" s="107"/>
    </row>
    <row r="36" spans="1:10" ht="12.75">
      <c r="A36" s="242">
        <f>'Planilha Orcamentaria'!A38</f>
        <v>0</v>
      </c>
      <c r="B36" s="242">
        <f>'Planilha Orcamentaria'!B38</f>
        <v>0</v>
      </c>
      <c r="C36" s="242">
        <f>'Planilha Orcamentaria'!C38</f>
        <v>0</v>
      </c>
      <c r="D36" s="246">
        <f>'Planilha Orcamentaria'!D38</f>
        <v>0</v>
      </c>
      <c r="F36" s="112"/>
      <c r="G36" s="107"/>
      <c r="H36" s="107"/>
      <c r="I36" s="107"/>
      <c r="J36" s="107"/>
    </row>
    <row r="37" spans="1:10" ht="45" customHeight="1">
      <c r="A37" s="242"/>
      <c r="B37" s="242"/>
      <c r="C37" s="242"/>
      <c r="D37" s="245" t="s">
        <v>289</v>
      </c>
      <c r="F37" s="112"/>
      <c r="G37" s="107"/>
      <c r="H37" s="107"/>
      <c r="I37" s="107"/>
      <c r="J37" s="107"/>
    </row>
    <row r="38" spans="1:10" ht="12.75">
      <c r="A38" s="242">
        <f>'Planilha Orcamentaria'!A39</f>
        <v>0</v>
      </c>
      <c r="B38" s="242">
        <f>'Planilha Orcamentaria'!B39</f>
        <v>0</v>
      </c>
      <c r="C38" s="242">
        <f>'Planilha Orcamentaria'!C39</f>
        <v>0</v>
      </c>
      <c r="D38" s="246">
        <f>'Planilha Orcamentaria'!D39</f>
        <v>0</v>
      </c>
      <c r="F38" s="112"/>
      <c r="G38" s="107"/>
      <c r="H38" s="107"/>
      <c r="I38" s="107"/>
      <c r="J38" s="107"/>
    </row>
    <row r="39" spans="1:10" ht="67.5" customHeight="1">
      <c r="A39" s="242"/>
      <c r="B39" s="242"/>
      <c r="C39" s="242"/>
      <c r="D39" s="245" t="s">
        <v>290</v>
      </c>
      <c r="F39" s="112"/>
      <c r="G39" s="107"/>
      <c r="H39" s="107"/>
      <c r="I39" s="107"/>
      <c r="J39" s="107"/>
    </row>
    <row r="40" spans="1:10" ht="12.75">
      <c r="A40" s="242">
        <f>'Planilha Orcamentaria'!A40</f>
        <v>0</v>
      </c>
      <c r="B40" s="242">
        <f>'Planilha Orcamentaria'!B40</f>
        <v>0</v>
      </c>
      <c r="C40" s="242">
        <f>'Planilha Orcamentaria'!C40</f>
        <v>0</v>
      </c>
      <c r="D40" s="246">
        <f>'Planilha Orcamentaria'!D40</f>
        <v>0</v>
      </c>
      <c r="F40" s="112"/>
      <c r="G40" s="107"/>
      <c r="H40" s="107"/>
      <c r="I40" s="107"/>
      <c r="J40" s="107"/>
    </row>
    <row r="41" spans="1:10" ht="135" customHeight="1">
      <c r="A41" s="242"/>
      <c r="B41" s="242"/>
      <c r="C41" s="242"/>
      <c r="D41" s="245" t="s">
        <v>291</v>
      </c>
      <c r="F41" s="112"/>
      <c r="G41" s="107"/>
      <c r="H41" s="107"/>
      <c r="I41" s="107"/>
      <c r="J41" s="107"/>
    </row>
    <row r="42" spans="1:10" ht="12.75">
      <c r="A42" s="242">
        <f>'Planilha Orcamentaria'!A41</f>
        <v>0</v>
      </c>
      <c r="B42" s="242">
        <f>'Planilha Orcamentaria'!B41</f>
        <v>0</v>
      </c>
      <c r="C42" s="242">
        <f>'Planilha Orcamentaria'!C41</f>
        <v>0</v>
      </c>
      <c r="D42" s="246">
        <f>'Planilha Orcamentaria'!D41</f>
        <v>0</v>
      </c>
      <c r="F42" s="112"/>
      <c r="G42" s="107"/>
      <c r="H42" s="107"/>
      <c r="I42" s="107"/>
      <c r="J42" s="107"/>
    </row>
    <row r="43" spans="1:10" ht="135" customHeight="1">
      <c r="A43" s="242"/>
      <c r="B43" s="242"/>
      <c r="C43" s="242"/>
      <c r="D43" s="245" t="s">
        <v>292</v>
      </c>
      <c r="F43" s="112"/>
      <c r="G43" s="107"/>
      <c r="H43" s="107"/>
      <c r="I43" s="107"/>
      <c r="J43" s="107"/>
    </row>
    <row r="44" spans="1:10" ht="12.75">
      <c r="A44" s="242">
        <f>'Planilha Orcamentaria'!A42</f>
        <v>0</v>
      </c>
      <c r="B44" s="242">
        <f>'Planilha Orcamentaria'!B42</f>
        <v>0</v>
      </c>
      <c r="C44" s="242">
        <f>'Planilha Orcamentaria'!C42</f>
        <v>0</v>
      </c>
      <c r="D44" s="246">
        <f>'Planilha Orcamentaria'!D42</f>
        <v>0</v>
      </c>
      <c r="F44" s="112"/>
      <c r="G44" s="107"/>
      <c r="H44" s="107"/>
      <c r="I44" s="107"/>
      <c r="J44" s="107"/>
    </row>
    <row r="45" spans="1:10" ht="56.25" customHeight="1">
      <c r="A45" s="242"/>
      <c r="B45" s="242"/>
      <c r="C45" s="242"/>
      <c r="D45" s="245" t="s">
        <v>293</v>
      </c>
      <c r="F45" s="112"/>
      <c r="G45" s="107"/>
      <c r="H45" s="107"/>
      <c r="I45" s="107"/>
      <c r="J45" s="107"/>
    </row>
    <row r="46" spans="1:10" ht="12.75">
      <c r="A46" s="242">
        <f>'Planilha Orcamentaria'!A43</f>
        <v>0</v>
      </c>
      <c r="B46" s="242">
        <f>'Planilha Orcamentaria'!B43</f>
        <v>0</v>
      </c>
      <c r="C46" s="242">
        <f>'Planilha Orcamentaria'!C43</f>
        <v>0</v>
      </c>
      <c r="D46" s="246">
        <f>'Planilha Orcamentaria'!D43</f>
        <v>0</v>
      </c>
      <c r="F46" s="112"/>
      <c r="G46" s="107"/>
      <c r="H46" s="107"/>
      <c r="I46" s="107"/>
      <c r="J46" s="107"/>
    </row>
    <row r="47" spans="1:10" ht="56.25" customHeight="1">
      <c r="A47" s="242"/>
      <c r="B47" s="242"/>
      <c r="C47" s="242"/>
      <c r="D47" s="245" t="s">
        <v>294</v>
      </c>
      <c r="F47" s="112"/>
      <c r="G47" s="107"/>
      <c r="H47" s="107"/>
      <c r="I47" s="107"/>
      <c r="J47" s="107"/>
    </row>
    <row r="48" spans="1:10" ht="12.75">
      <c r="A48" s="242">
        <f>'Planilha Orcamentaria'!A44</f>
        <v>0</v>
      </c>
      <c r="B48" s="242">
        <f>'Planilha Orcamentaria'!B44</f>
        <v>0</v>
      </c>
      <c r="C48" s="242">
        <f>'Planilha Orcamentaria'!C44</f>
        <v>0</v>
      </c>
      <c r="D48" s="246">
        <f>'Planilha Orcamentaria'!D44</f>
        <v>0</v>
      </c>
      <c r="F48" s="112"/>
      <c r="G48" s="107"/>
      <c r="H48" s="107"/>
      <c r="I48" s="107"/>
      <c r="J48" s="107"/>
    </row>
    <row r="49" spans="1:10" ht="90" customHeight="1">
      <c r="A49" s="242"/>
      <c r="B49" s="242"/>
      <c r="C49" s="242"/>
      <c r="D49" s="245" t="s">
        <v>295</v>
      </c>
      <c r="F49" s="112"/>
      <c r="G49" s="107"/>
      <c r="H49" s="107"/>
      <c r="I49" s="107"/>
      <c r="J49" s="107"/>
    </row>
    <row r="50" spans="1:10" ht="12.75">
      <c r="A50" s="242">
        <f>'Planilha Orcamentaria'!A45</f>
        <v>0</v>
      </c>
      <c r="B50" s="242">
        <f>'Planilha Orcamentaria'!B45</f>
        <v>0</v>
      </c>
      <c r="C50" s="242">
        <f>'Planilha Orcamentaria'!C45</f>
        <v>0</v>
      </c>
      <c r="D50" s="246">
        <f>'Planilha Orcamentaria'!D45</f>
        <v>0</v>
      </c>
      <c r="F50" s="112"/>
      <c r="G50" s="107"/>
      <c r="H50" s="107"/>
      <c r="I50" s="107"/>
      <c r="J50" s="107"/>
    </row>
    <row r="51" spans="1:10" ht="123.75" customHeight="1">
      <c r="A51" s="242"/>
      <c r="B51" s="242"/>
      <c r="C51" s="242"/>
      <c r="D51" s="245" t="s">
        <v>296</v>
      </c>
      <c r="F51" s="112"/>
      <c r="G51" s="107"/>
      <c r="H51" s="107"/>
      <c r="I51" s="107"/>
      <c r="J51" s="107"/>
    </row>
    <row r="52" spans="1:10" ht="12.75">
      <c r="A52" s="242">
        <f>'Planilha Orcamentaria'!A46</f>
        <v>0</v>
      </c>
      <c r="B52" s="242">
        <f>'Planilha Orcamentaria'!B46</f>
        <v>0</v>
      </c>
      <c r="C52" s="242">
        <f>'Planilha Orcamentaria'!C46</f>
        <v>0</v>
      </c>
      <c r="D52" s="246">
        <f>'Planilha Orcamentaria'!D46</f>
        <v>0</v>
      </c>
      <c r="F52" s="112"/>
      <c r="G52" s="107"/>
      <c r="H52" s="107"/>
      <c r="I52" s="107"/>
      <c r="J52" s="107"/>
    </row>
    <row r="53" spans="1:10" ht="90" customHeight="1">
      <c r="A53" s="242"/>
      <c r="B53" s="242"/>
      <c r="C53" s="242"/>
      <c r="D53" s="245" t="s">
        <v>297</v>
      </c>
      <c r="F53" s="112"/>
      <c r="G53" s="107"/>
      <c r="H53" s="107"/>
      <c r="I53" s="107"/>
      <c r="J53" s="107"/>
    </row>
    <row r="54" spans="1:10" ht="12.75">
      <c r="A54" s="242">
        <f>'Planilha Orcamentaria'!A47</f>
        <v>0</v>
      </c>
      <c r="B54" s="242">
        <f>'Planilha Orcamentaria'!B47</f>
        <v>0</v>
      </c>
      <c r="C54" s="242">
        <f>'Planilha Orcamentaria'!C47</f>
        <v>0</v>
      </c>
      <c r="D54" s="246">
        <f>'Planilha Orcamentaria'!D47</f>
        <v>0</v>
      </c>
      <c r="F54" s="112"/>
      <c r="G54" s="107"/>
      <c r="H54" s="107"/>
      <c r="I54" s="107"/>
      <c r="J54" s="107"/>
    </row>
    <row r="55" spans="1:10" ht="45" customHeight="1">
      <c r="A55" s="242"/>
      <c r="B55" s="242"/>
      <c r="C55" s="242"/>
      <c r="D55" s="245" t="s">
        <v>298</v>
      </c>
      <c r="F55" s="112"/>
      <c r="G55" s="107"/>
      <c r="H55" s="107"/>
      <c r="I55" s="107"/>
      <c r="J55" s="107"/>
    </row>
    <row r="56" spans="1:10" ht="12.75">
      <c r="A56" s="242">
        <f>'Planilha Orcamentaria'!A48</f>
        <v>0</v>
      </c>
      <c r="B56" s="242">
        <f>'Planilha Orcamentaria'!B48</f>
        <v>0</v>
      </c>
      <c r="C56" s="242">
        <f>'Planilha Orcamentaria'!C48</f>
        <v>0</v>
      </c>
      <c r="D56" s="246">
        <f>'Planilha Orcamentaria'!D48</f>
        <v>0</v>
      </c>
      <c r="F56" s="112"/>
      <c r="G56" s="107"/>
      <c r="H56" s="107"/>
      <c r="I56" s="107"/>
      <c r="J56" s="107"/>
    </row>
    <row r="57" spans="1:10" ht="78.75" customHeight="1">
      <c r="A57" s="242"/>
      <c r="B57" s="242"/>
      <c r="C57" s="242"/>
      <c r="D57" s="245" t="s">
        <v>299</v>
      </c>
      <c r="F57" s="112"/>
      <c r="G57" s="107"/>
      <c r="H57" s="107"/>
      <c r="I57" s="107"/>
      <c r="J57" s="107"/>
    </row>
    <row r="58" spans="1:10" ht="13.5">
      <c r="A58" s="248"/>
      <c r="B58" s="249"/>
      <c r="C58" s="251"/>
      <c r="D58" s="250"/>
      <c r="F58" s="107"/>
      <c r="G58" s="112"/>
      <c r="H58" s="107"/>
      <c r="I58" s="107"/>
      <c r="J58" s="107"/>
    </row>
    <row r="59" spans="1:10" ht="18" customHeight="1">
      <c r="A59" s="253">
        <f>'Planilha Orcamentaria'!A51</f>
        <v>0</v>
      </c>
      <c r="B59" s="254"/>
      <c r="C59" s="254"/>
      <c r="D59" s="265">
        <f>'Planilha Orcamentaria'!D51</f>
        <v>0</v>
      </c>
      <c r="F59" s="107"/>
      <c r="G59" s="266"/>
      <c r="H59" s="107"/>
      <c r="I59" s="107"/>
      <c r="J59" s="107"/>
    </row>
    <row r="60" spans="1:10" ht="12.75">
      <c r="A60" s="267">
        <f>'Planilha Orcamentaria'!A52</f>
        <v>0</v>
      </c>
      <c r="B60" s="267">
        <f>'Planilha Orcamentaria'!B52</f>
        <v>0</v>
      </c>
      <c r="C60" s="267">
        <f>'Planilha Orcamentaria'!C52</f>
        <v>0</v>
      </c>
      <c r="D60" s="268">
        <f>'Planilha Orcamentaria'!D52</f>
        <v>0</v>
      </c>
      <c r="F60" s="112"/>
      <c r="G60" s="112"/>
      <c r="H60" s="107"/>
      <c r="I60" s="107"/>
      <c r="J60" s="107"/>
    </row>
    <row r="61" spans="1:10" ht="78.75" customHeight="1">
      <c r="A61" s="242"/>
      <c r="B61" s="242"/>
      <c r="C61" s="242"/>
      <c r="D61" s="245" t="s">
        <v>300</v>
      </c>
      <c r="F61" s="112"/>
      <c r="G61" s="112"/>
      <c r="H61" s="107"/>
      <c r="I61" s="107"/>
      <c r="J61" s="107"/>
    </row>
    <row r="62" spans="1:10" ht="12.75">
      <c r="A62" s="267">
        <f>'Planilha Orcamentaria'!A53</f>
        <v>0</v>
      </c>
      <c r="B62" s="267">
        <f>'Planilha Orcamentaria'!B53</f>
        <v>0</v>
      </c>
      <c r="C62" s="267">
        <f>'Planilha Orcamentaria'!C53</f>
        <v>0</v>
      </c>
      <c r="D62" s="268">
        <f>'Planilha Orcamentaria'!D53</f>
        <v>0</v>
      </c>
      <c r="F62" s="112"/>
      <c r="G62" s="112"/>
      <c r="H62" s="107"/>
      <c r="I62" s="107"/>
      <c r="J62" s="107"/>
    </row>
    <row r="63" spans="1:10" ht="90" customHeight="1">
      <c r="A63" s="242"/>
      <c r="B63" s="242"/>
      <c r="C63" s="242"/>
      <c r="D63" s="245" t="s">
        <v>301</v>
      </c>
      <c r="F63" s="112"/>
      <c r="G63" s="112"/>
      <c r="H63" s="107"/>
      <c r="I63" s="107"/>
      <c r="J63" s="107"/>
    </row>
    <row r="64" spans="1:10" ht="12.75">
      <c r="A64" s="267">
        <f>'Planilha Orcamentaria'!A54</f>
        <v>0</v>
      </c>
      <c r="B64" s="267">
        <f>'Planilha Orcamentaria'!B54</f>
        <v>0</v>
      </c>
      <c r="C64" s="267">
        <f>'Planilha Orcamentaria'!C54</f>
        <v>0</v>
      </c>
      <c r="D64" s="268">
        <f>'Planilha Orcamentaria'!D54</f>
        <v>0</v>
      </c>
      <c r="F64" s="112"/>
      <c r="G64" s="112"/>
      <c r="H64" s="107"/>
      <c r="I64" s="107"/>
      <c r="J64" s="107"/>
    </row>
    <row r="65" spans="1:10" ht="78.75" customHeight="1">
      <c r="A65" s="242"/>
      <c r="B65" s="242"/>
      <c r="C65" s="242"/>
      <c r="D65" s="245" t="s">
        <v>302</v>
      </c>
      <c r="F65" s="112"/>
      <c r="G65" s="112"/>
      <c r="H65" s="107"/>
      <c r="I65" s="107"/>
      <c r="J65" s="107"/>
    </row>
    <row r="66" spans="1:10" ht="12.75">
      <c r="A66" s="267">
        <f>'Planilha Orcamentaria'!A55</f>
        <v>0</v>
      </c>
      <c r="B66" s="267">
        <f>'Planilha Orcamentaria'!B55</f>
        <v>0</v>
      </c>
      <c r="C66" s="267">
        <f>'Planilha Orcamentaria'!C55</f>
        <v>0</v>
      </c>
      <c r="D66" s="268">
        <f>'Planilha Orcamentaria'!D55</f>
        <v>0</v>
      </c>
      <c r="F66" s="112"/>
      <c r="G66" s="112"/>
      <c r="H66" s="107"/>
      <c r="I66" s="107"/>
      <c r="J66" s="107"/>
    </row>
    <row r="67" spans="1:10" ht="112.5" customHeight="1">
      <c r="A67" s="242"/>
      <c r="B67" s="242"/>
      <c r="C67" s="242"/>
      <c r="D67" s="245" t="s">
        <v>303</v>
      </c>
      <c r="F67" s="112"/>
      <c r="G67" s="112"/>
      <c r="H67" s="107"/>
      <c r="I67" s="107"/>
      <c r="J67" s="107"/>
    </row>
    <row r="68" spans="1:10" ht="12.75">
      <c r="A68" s="267">
        <f>'Planilha Orcamentaria'!A56</f>
        <v>0</v>
      </c>
      <c r="B68" s="267">
        <f>'Planilha Orcamentaria'!B56</f>
        <v>0</v>
      </c>
      <c r="C68" s="267">
        <f>'Planilha Orcamentaria'!C56</f>
        <v>0</v>
      </c>
      <c r="D68" s="268">
        <f>'Planilha Orcamentaria'!D56</f>
        <v>0</v>
      </c>
      <c r="F68" s="112"/>
      <c r="G68" s="112"/>
      <c r="H68" s="107"/>
      <c r="I68" s="107"/>
      <c r="J68" s="107"/>
    </row>
    <row r="69" spans="1:10" ht="101.25" customHeight="1">
      <c r="A69" s="242"/>
      <c r="B69" s="242"/>
      <c r="C69" s="242"/>
      <c r="D69" s="245" t="s">
        <v>304</v>
      </c>
      <c r="F69" s="112"/>
      <c r="G69" s="112"/>
      <c r="H69" s="107"/>
      <c r="I69" s="107"/>
      <c r="J69" s="107"/>
    </row>
    <row r="70" spans="1:10" ht="13.5">
      <c r="A70" s="248"/>
      <c r="B70" s="248"/>
      <c r="C70" s="248"/>
      <c r="D70" s="293"/>
      <c r="F70" s="112"/>
      <c r="G70" s="112"/>
      <c r="H70" s="107"/>
      <c r="I70" s="107"/>
      <c r="J70" s="107"/>
    </row>
    <row r="71" spans="1:10" ht="12.75">
      <c r="A71" s="238">
        <f>'Planilha Orcamentaria'!A72</f>
        <v>0</v>
      </c>
      <c r="B71" s="239"/>
      <c r="C71" s="239"/>
      <c r="D71" s="280">
        <f>'Planilha Orcamentaria'!D72</f>
        <v>0</v>
      </c>
      <c r="F71" s="112"/>
      <c r="G71" s="112"/>
      <c r="H71" s="107"/>
      <c r="I71" s="107"/>
      <c r="J71" s="107"/>
    </row>
    <row r="72" spans="1:10" ht="12.75">
      <c r="A72" s="242" t="s">
        <v>144</v>
      </c>
      <c r="B72" s="242" t="s">
        <v>44</v>
      </c>
      <c r="C72" s="242" t="s">
        <v>45</v>
      </c>
      <c r="D72" s="245" t="s">
        <v>46</v>
      </c>
      <c r="F72" s="112"/>
      <c r="G72" s="112"/>
      <c r="H72" s="107"/>
      <c r="I72" s="107"/>
      <c r="J72" s="107"/>
    </row>
    <row r="73" spans="1:10" ht="123.75">
      <c r="A73" s="257"/>
      <c r="B73" s="258"/>
      <c r="C73" s="259"/>
      <c r="D73" s="245" t="s">
        <v>305</v>
      </c>
      <c r="F73" s="112"/>
      <c r="G73" s="112"/>
      <c r="H73" s="107"/>
      <c r="I73" s="107"/>
      <c r="J73" s="107"/>
    </row>
    <row r="74" spans="1:10" ht="22.5">
      <c r="A74" s="242" t="s">
        <v>145</v>
      </c>
      <c r="B74" s="242" t="s">
        <v>44</v>
      </c>
      <c r="C74" s="242" t="s">
        <v>49</v>
      </c>
      <c r="D74" s="245" t="s">
        <v>50</v>
      </c>
      <c r="F74" s="112"/>
      <c r="G74" s="112"/>
      <c r="H74" s="107"/>
      <c r="I74" s="107"/>
      <c r="J74" s="107"/>
    </row>
    <row r="75" spans="1:10" ht="101.25">
      <c r="A75" s="257"/>
      <c r="B75" s="258"/>
      <c r="C75" s="259"/>
      <c r="D75" s="245" t="s">
        <v>280</v>
      </c>
      <c r="F75" s="112"/>
      <c r="G75" s="112"/>
      <c r="H75" s="107"/>
      <c r="I75" s="107"/>
      <c r="J75" s="107"/>
    </row>
    <row r="76" spans="1:10" ht="12.75">
      <c r="A76" s="242" t="s">
        <v>146</v>
      </c>
      <c r="B76" s="242" t="s">
        <v>44</v>
      </c>
      <c r="C76" s="242" t="s">
        <v>96</v>
      </c>
      <c r="D76" s="245" t="s">
        <v>97</v>
      </c>
      <c r="F76" s="112"/>
      <c r="G76" s="112"/>
      <c r="H76" s="107"/>
      <c r="I76" s="107"/>
      <c r="J76" s="107"/>
    </row>
    <row r="77" spans="1:10" ht="56.25">
      <c r="A77" s="257"/>
      <c r="B77" s="258"/>
      <c r="C77" s="259"/>
      <c r="D77" s="245" t="s">
        <v>293</v>
      </c>
      <c r="F77" s="112"/>
      <c r="G77" s="112"/>
      <c r="H77" s="107"/>
      <c r="I77" s="107"/>
      <c r="J77" s="107"/>
    </row>
    <row r="78" spans="1:10" ht="22.5">
      <c r="A78" s="242" t="s">
        <v>147</v>
      </c>
      <c r="B78" s="242" t="s">
        <v>44</v>
      </c>
      <c r="C78" s="242" t="s">
        <v>71</v>
      </c>
      <c r="D78" s="245" t="s">
        <v>72</v>
      </c>
      <c r="F78" s="112"/>
      <c r="G78" s="112"/>
      <c r="H78" s="107"/>
      <c r="I78" s="107"/>
      <c r="J78" s="107"/>
    </row>
    <row r="79" spans="1:10" ht="123.75">
      <c r="A79" s="257"/>
      <c r="B79" s="258"/>
      <c r="C79" s="259"/>
      <c r="D79" s="245" t="s">
        <v>285</v>
      </c>
      <c r="F79" s="112"/>
      <c r="G79" s="112"/>
      <c r="H79" s="107"/>
      <c r="I79" s="107"/>
      <c r="J79" s="107"/>
    </row>
    <row r="80" spans="1:10" ht="12.75">
      <c r="A80" s="242" t="s">
        <v>148</v>
      </c>
      <c r="B80" s="242" t="s">
        <v>44</v>
      </c>
      <c r="C80" s="242" t="s">
        <v>74</v>
      </c>
      <c r="D80" s="245" t="s">
        <v>75</v>
      </c>
      <c r="F80" s="112"/>
      <c r="G80" s="112"/>
      <c r="H80" s="107"/>
      <c r="I80" s="107"/>
      <c r="J80" s="107"/>
    </row>
    <row r="81" spans="1:10" ht="33.75">
      <c r="A81" s="257"/>
      <c r="B81" s="258"/>
      <c r="C81" s="259"/>
      <c r="D81" s="245" t="s">
        <v>286</v>
      </c>
      <c r="F81" s="112"/>
      <c r="G81" s="112"/>
      <c r="H81" s="107"/>
      <c r="I81" s="107"/>
      <c r="J81" s="107"/>
    </row>
    <row r="82" spans="1:10" ht="12.75">
      <c r="A82" s="242" t="s">
        <v>149</v>
      </c>
      <c r="B82" s="242" t="s">
        <v>44</v>
      </c>
      <c r="C82" s="242" t="s">
        <v>52</v>
      </c>
      <c r="D82" s="245" t="s">
        <v>53</v>
      </c>
      <c r="F82" s="112"/>
      <c r="G82" s="112"/>
      <c r="H82" s="107"/>
      <c r="I82" s="107"/>
      <c r="J82" s="107"/>
    </row>
    <row r="83" spans="1:10" ht="67.5">
      <c r="A83" s="257"/>
      <c r="B83" s="258"/>
      <c r="C83" s="259"/>
      <c r="D83" s="245" t="s">
        <v>281</v>
      </c>
      <c r="F83" s="112"/>
      <c r="G83" s="112"/>
      <c r="H83" s="107"/>
      <c r="I83" s="107"/>
      <c r="J83" s="107"/>
    </row>
    <row r="84" spans="1:10" ht="13.5">
      <c r="A84" s="248"/>
      <c r="B84" s="248"/>
      <c r="C84" s="248"/>
      <c r="D84" s="293"/>
      <c r="F84" s="112"/>
      <c r="G84" s="112"/>
      <c r="H84" s="107"/>
      <c r="I84" s="107"/>
      <c r="J84" s="107"/>
    </row>
    <row r="85" spans="1:10" ht="12.75">
      <c r="A85" s="238">
        <f>'Planilha Orcamentaria'!A83</f>
        <v>0</v>
      </c>
      <c r="B85" s="239"/>
      <c r="C85" s="239"/>
      <c r="D85" s="280">
        <f>'Planilha Orcamentaria'!D83</f>
        <v>0</v>
      </c>
      <c r="F85" s="112"/>
      <c r="G85" s="112"/>
      <c r="H85" s="107"/>
      <c r="I85" s="107"/>
      <c r="J85" s="107"/>
    </row>
    <row r="86" spans="1:10" ht="12.75">
      <c r="A86" s="242" t="s">
        <v>153</v>
      </c>
      <c r="B86" s="242" t="s">
        <v>44</v>
      </c>
      <c r="C86" s="242" t="s">
        <v>68</v>
      </c>
      <c r="D86" s="245" t="s">
        <v>69</v>
      </c>
      <c r="F86" s="112"/>
      <c r="G86" s="112"/>
      <c r="H86" s="107"/>
      <c r="I86" s="107"/>
      <c r="J86" s="107"/>
    </row>
    <row r="87" spans="1:10" ht="67.5">
      <c r="A87" s="257"/>
      <c r="B87" s="258"/>
      <c r="C87" s="259"/>
      <c r="D87" s="245" t="s">
        <v>284</v>
      </c>
      <c r="F87" s="112"/>
      <c r="G87" s="112"/>
      <c r="H87" s="107"/>
      <c r="I87" s="107"/>
      <c r="J87" s="107"/>
    </row>
    <row r="88" spans="1:10" ht="22.5">
      <c r="A88" s="242" t="s">
        <v>154</v>
      </c>
      <c r="B88" s="242" t="s">
        <v>44</v>
      </c>
      <c r="C88" s="242" t="s">
        <v>71</v>
      </c>
      <c r="D88" s="245" t="s">
        <v>72</v>
      </c>
      <c r="F88" s="112"/>
      <c r="G88" s="112"/>
      <c r="H88" s="107"/>
      <c r="I88" s="107"/>
      <c r="J88" s="107"/>
    </row>
    <row r="89" spans="1:10" ht="123.75">
      <c r="A89" s="257"/>
      <c r="B89" s="258"/>
      <c r="C89" s="259"/>
      <c r="D89" s="245" t="s">
        <v>285</v>
      </c>
      <c r="F89" s="112"/>
      <c r="G89" s="112"/>
      <c r="H89" s="107"/>
      <c r="I89" s="107"/>
      <c r="J89" s="107"/>
    </row>
    <row r="90" spans="1:10" ht="12.75">
      <c r="A90" s="242" t="s">
        <v>155</v>
      </c>
      <c r="B90" s="242" t="s">
        <v>44</v>
      </c>
      <c r="C90" s="242" t="s">
        <v>74</v>
      </c>
      <c r="D90" s="245" t="s">
        <v>75</v>
      </c>
      <c r="F90" s="112"/>
      <c r="G90" s="112"/>
      <c r="H90" s="107"/>
      <c r="I90" s="107"/>
      <c r="J90" s="107"/>
    </row>
    <row r="91" spans="1:10" ht="33.75">
      <c r="A91" s="257"/>
      <c r="B91" s="258"/>
      <c r="C91" s="259"/>
      <c r="D91" s="245" t="s">
        <v>286</v>
      </c>
      <c r="F91" s="112"/>
      <c r="G91" s="112"/>
      <c r="H91" s="107"/>
      <c r="I91" s="107"/>
      <c r="J91" s="107"/>
    </row>
    <row r="92" spans="1:10" ht="12.75">
      <c r="A92" s="242" t="s">
        <v>156</v>
      </c>
      <c r="B92" s="242" t="s">
        <v>44</v>
      </c>
      <c r="C92" s="242" t="s">
        <v>77</v>
      </c>
      <c r="D92" s="245" t="s">
        <v>78</v>
      </c>
      <c r="F92" s="112"/>
      <c r="G92" s="112"/>
      <c r="H92" s="107"/>
      <c r="I92" s="107"/>
      <c r="J92" s="107"/>
    </row>
    <row r="93" spans="1:10" ht="56.25">
      <c r="A93" s="257"/>
      <c r="B93" s="258"/>
      <c r="C93" s="259"/>
      <c r="D93" s="245" t="s">
        <v>287</v>
      </c>
      <c r="F93" s="112"/>
      <c r="G93" s="112"/>
      <c r="H93" s="107"/>
      <c r="I93" s="107"/>
      <c r="J93" s="107"/>
    </row>
    <row r="94" spans="1:10" ht="12.75">
      <c r="A94" s="242" t="s">
        <v>157</v>
      </c>
      <c r="B94" s="242" t="s">
        <v>44</v>
      </c>
      <c r="C94" s="242" t="s">
        <v>80</v>
      </c>
      <c r="D94" s="245" t="s">
        <v>81</v>
      </c>
      <c r="F94" s="112"/>
      <c r="G94" s="112"/>
      <c r="H94" s="107"/>
      <c r="I94" s="107"/>
      <c r="J94" s="107"/>
    </row>
    <row r="95" spans="1:10" ht="56.25">
      <c r="A95" s="257"/>
      <c r="B95" s="258"/>
      <c r="C95" s="259"/>
      <c r="D95" s="245" t="s">
        <v>288</v>
      </c>
      <c r="F95" s="112"/>
      <c r="G95" s="112"/>
      <c r="H95" s="107"/>
      <c r="I95" s="107"/>
      <c r="J95" s="107"/>
    </row>
    <row r="96" spans="1:10" ht="12.75">
      <c r="A96" s="242" t="s">
        <v>158</v>
      </c>
      <c r="B96" s="242" t="s">
        <v>44</v>
      </c>
      <c r="C96" s="242" t="s">
        <v>83</v>
      </c>
      <c r="D96" s="245" t="s">
        <v>84</v>
      </c>
      <c r="F96" s="112"/>
      <c r="G96" s="112"/>
      <c r="H96" s="107"/>
      <c r="I96" s="107"/>
      <c r="J96" s="107"/>
    </row>
    <row r="97" spans="1:10" ht="45">
      <c r="A97" s="257"/>
      <c r="B97" s="258"/>
      <c r="C97" s="259"/>
      <c r="D97" s="245" t="s">
        <v>289</v>
      </c>
      <c r="F97" s="112"/>
      <c r="G97" s="112"/>
      <c r="H97" s="107"/>
      <c r="I97" s="107"/>
      <c r="J97" s="107"/>
    </row>
    <row r="98" spans="1:10" ht="12.75">
      <c r="A98" s="242" t="s">
        <v>159</v>
      </c>
      <c r="B98" s="242" t="s">
        <v>44</v>
      </c>
      <c r="C98" s="242" t="s">
        <v>86</v>
      </c>
      <c r="D98" s="245" t="s">
        <v>87</v>
      </c>
      <c r="F98" s="112"/>
      <c r="G98" s="112"/>
      <c r="H98" s="107"/>
      <c r="I98" s="107"/>
      <c r="J98" s="107"/>
    </row>
    <row r="99" spans="1:10" ht="67.5">
      <c r="A99" s="257"/>
      <c r="B99" s="258"/>
      <c r="C99" s="259"/>
      <c r="D99" s="245" t="s">
        <v>290</v>
      </c>
      <c r="F99" s="112"/>
      <c r="G99" s="112"/>
      <c r="H99" s="107"/>
      <c r="I99" s="107"/>
      <c r="J99" s="107"/>
    </row>
    <row r="100" spans="1:10" ht="12.75">
      <c r="A100" s="242" t="s">
        <v>160</v>
      </c>
      <c r="B100" s="242" t="s">
        <v>44</v>
      </c>
      <c r="C100" s="242" t="s">
        <v>90</v>
      </c>
      <c r="D100" s="245" t="s">
        <v>91</v>
      </c>
      <c r="F100" s="112"/>
      <c r="G100" s="112"/>
      <c r="H100" s="107"/>
      <c r="I100" s="107"/>
      <c r="J100" s="107"/>
    </row>
    <row r="101" spans="1:10" ht="135">
      <c r="A101" s="257"/>
      <c r="B101" s="258"/>
      <c r="C101" s="259"/>
      <c r="D101" s="245" t="s">
        <v>291</v>
      </c>
      <c r="F101" s="112"/>
      <c r="G101" s="112"/>
      <c r="H101" s="107"/>
      <c r="I101" s="107"/>
      <c r="J101" s="107"/>
    </row>
    <row r="102" spans="1:10" ht="12.75">
      <c r="A102" s="242" t="s">
        <v>161</v>
      </c>
      <c r="B102" s="242" t="s">
        <v>44</v>
      </c>
      <c r="C102" s="242" t="s">
        <v>93</v>
      </c>
      <c r="D102" s="245" t="s">
        <v>94</v>
      </c>
      <c r="F102" s="112"/>
      <c r="G102" s="112"/>
      <c r="H102" s="107"/>
      <c r="I102" s="107"/>
      <c r="J102" s="107"/>
    </row>
    <row r="103" spans="1:10" ht="135">
      <c r="A103" s="257"/>
      <c r="B103" s="258"/>
      <c r="C103" s="259"/>
      <c r="D103" s="245" t="s">
        <v>292</v>
      </c>
      <c r="F103" s="112"/>
      <c r="G103" s="112"/>
      <c r="H103" s="107"/>
      <c r="I103" s="107"/>
      <c r="J103" s="107"/>
    </row>
    <row r="104" spans="1:10" ht="12.75">
      <c r="A104" s="242" t="s">
        <v>162</v>
      </c>
      <c r="B104" s="242" t="s">
        <v>44</v>
      </c>
      <c r="C104" s="242" t="s">
        <v>96</v>
      </c>
      <c r="D104" s="245" t="s">
        <v>97</v>
      </c>
      <c r="F104" s="112"/>
      <c r="G104" s="112"/>
      <c r="H104" s="107"/>
      <c r="I104" s="107"/>
      <c r="J104" s="107"/>
    </row>
    <row r="105" spans="1:10" ht="56.25">
      <c r="A105" s="257"/>
      <c r="B105" s="258"/>
      <c r="C105" s="259"/>
      <c r="D105" s="245" t="s">
        <v>293</v>
      </c>
      <c r="F105" s="112"/>
      <c r="G105" s="112"/>
      <c r="H105" s="107"/>
      <c r="I105" s="107"/>
      <c r="J105" s="107"/>
    </row>
    <row r="106" spans="1:10" ht="12.75">
      <c r="A106" s="242" t="s">
        <v>163</v>
      </c>
      <c r="B106" s="242" t="s">
        <v>44</v>
      </c>
      <c r="C106" s="242" t="s">
        <v>99</v>
      </c>
      <c r="D106" s="245" t="s">
        <v>100</v>
      </c>
      <c r="F106" s="112"/>
      <c r="G106" s="112"/>
      <c r="H106" s="107"/>
      <c r="I106" s="107"/>
      <c r="J106" s="107"/>
    </row>
    <row r="107" spans="1:10" ht="56.25">
      <c r="A107" s="257"/>
      <c r="B107" s="258"/>
      <c r="C107" s="259"/>
      <c r="D107" s="245" t="s">
        <v>294</v>
      </c>
      <c r="F107" s="112"/>
      <c r="G107" s="112"/>
      <c r="H107" s="107"/>
      <c r="I107" s="107"/>
      <c r="J107" s="107"/>
    </row>
    <row r="108" spans="1:10" ht="12.75">
      <c r="A108" s="242" t="s">
        <v>164</v>
      </c>
      <c r="B108" s="242" t="s">
        <v>44</v>
      </c>
      <c r="C108" s="242" t="s">
        <v>102</v>
      </c>
      <c r="D108" s="245" t="s">
        <v>103</v>
      </c>
      <c r="F108" s="112"/>
      <c r="G108" s="112"/>
      <c r="H108" s="107"/>
      <c r="I108" s="107"/>
      <c r="J108" s="107"/>
    </row>
    <row r="109" spans="1:10" ht="90">
      <c r="A109" s="257"/>
      <c r="B109" s="258"/>
      <c r="C109" s="259"/>
      <c r="D109" s="245" t="s">
        <v>295</v>
      </c>
      <c r="F109" s="112"/>
      <c r="G109" s="112"/>
      <c r="H109" s="107"/>
      <c r="I109" s="107"/>
      <c r="J109" s="107"/>
    </row>
    <row r="110" spans="1:10" ht="12.75">
      <c r="A110" s="242" t="s">
        <v>165</v>
      </c>
      <c r="B110" s="242" t="s">
        <v>44</v>
      </c>
      <c r="C110" s="242" t="s">
        <v>106</v>
      </c>
      <c r="D110" s="245" t="s">
        <v>107</v>
      </c>
      <c r="F110" s="112"/>
      <c r="G110" s="112"/>
      <c r="H110" s="107"/>
      <c r="I110" s="107"/>
      <c r="J110" s="107"/>
    </row>
    <row r="111" spans="1:10" ht="123.75">
      <c r="A111" s="257"/>
      <c r="B111" s="258"/>
      <c r="C111" s="259"/>
      <c r="D111" s="245" t="s">
        <v>296</v>
      </c>
      <c r="F111" s="112"/>
      <c r="G111" s="112"/>
      <c r="H111" s="107"/>
      <c r="I111" s="107"/>
      <c r="J111" s="107"/>
    </row>
    <row r="112" spans="1:10" ht="13.5">
      <c r="A112" s="248"/>
      <c r="B112" s="248"/>
      <c r="C112" s="248"/>
      <c r="D112" s="293"/>
      <c r="F112" s="112"/>
      <c r="G112" s="112"/>
      <c r="H112" s="107"/>
      <c r="I112" s="107"/>
      <c r="J112" s="107"/>
    </row>
    <row r="113" spans="1:10" ht="12.75">
      <c r="A113" s="238">
        <f>'Planilha Orcamentaria'!A100</f>
        <v>0</v>
      </c>
      <c r="B113" s="239"/>
      <c r="C113" s="239"/>
      <c r="D113" s="280">
        <f>'Planilha Orcamentaria'!D100</f>
        <v>0</v>
      </c>
      <c r="F113" s="112"/>
      <c r="G113" s="112"/>
      <c r="H113" s="107"/>
      <c r="I113" s="107"/>
      <c r="J113" s="107"/>
    </row>
    <row r="114" spans="1:10" ht="12.75">
      <c r="A114" s="242" t="s">
        <v>167</v>
      </c>
      <c r="B114" s="242" t="s">
        <v>44</v>
      </c>
      <c r="C114" s="242" t="s">
        <v>168</v>
      </c>
      <c r="D114" s="245" t="s">
        <v>169</v>
      </c>
      <c r="F114" s="112"/>
      <c r="G114" s="112"/>
      <c r="H114" s="107"/>
      <c r="I114" s="107"/>
      <c r="J114" s="107"/>
    </row>
    <row r="115" spans="1:10" ht="33.75">
      <c r="A115" s="257"/>
      <c r="B115" s="258"/>
      <c r="C115" s="259"/>
      <c r="D115" s="245" t="s">
        <v>306</v>
      </c>
      <c r="F115" s="112"/>
      <c r="G115" s="112"/>
      <c r="H115" s="107"/>
      <c r="I115" s="107"/>
      <c r="J115" s="107"/>
    </row>
    <row r="116" spans="1:10" ht="12.75">
      <c r="A116" s="242" t="s">
        <v>170</v>
      </c>
      <c r="B116" s="242" t="s">
        <v>44</v>
      </c>
      <c r="C116" s="242" t="s">
        <v>123</v>
      </c>
      <c r="D116" s="245" t="s">
        <v>124</v>
      </c>
      <c r="F116" s="112"/>
      <c r="G116" s="112"/>
      <c r="H116" s="107"/>
      <c r="I116" s="107"/>
      <c r="J116" s="107"/>
    </row>
    <row r="117" spans="1:10" ht="90">
      <c r="A117" s="257"/>
      <c r="B117" s="258"/>
      <c r="C117" s="259"/>
      <c r="D117" s="245" t="s">
        <v>301</v>
      </c>
      <c r="F117" s="112"/>
      <c r="G117" s="112"/>
      <c r="H117" s="107"/>
      <c r="I117" s="107"/>
      <c r="J117" s="107"/>
    </row>
    <row r="118" spans="1:10" ht="12.75">
      <c r="A118" s="242" t="s">
        <v>171</v>
      </c>
      <c r="B118" s="242" t="s">
        <v>44</v>
      </c>
      <c r="C118" s="242" t="s">
        <v>126</v>
      </c>
      <c r="D118" s="245" t="s">
        <v>127</v>
      </c>
      <c r="F118" s="112"/>
      <c r="G118" s="112"/>
      <c r="H118" s="107"/>
      <c r="I118" s="107"/>
      <c r="J118" s="107"/>
    </row>
    <row r="119" spans="1:10" ht="78.75">
      <c r="A119" s="257"/>
      <c r="B119" s="258"/>
      <c r="C119" s="259"/>
      <c r="D119" s="245" t="s">
        <v>302</v>
      </c>
      <c r="F119" s="112"/>
      <c r="G119" s="112"/>
      <c r="H119" s="107"/>
      <c r="I119" s="107"/>
      <c r="J119" s="107"/>
    </row>
    <row r="120" spans="1:10" ht="12.75">
      <c r="A120" s="242" t="s">
        <v>172</v>
      </c>
      <c r="B120" s="242" t="s">
        <v>44</v>
      </c>
      <c r="C120" s="242" t="s">
        <v>173</v>
      </c>
      <c r="D120" s="245" t="s">
        <v>174</v>
      </c>
      <c r="F120" s="112"/>
      <c r="G120" s="112"/>
      <c r="H120" s="107"/>
      <c r="I120" s="107"/>
      <c r="J120" s="107"/>
    </row>
    <row r="121" spans="1:10" ht="101.25">
      <c r="A121" s="257"/>
      <c r="B121" s="258"/>
      <c r="C121" s="259"/>
      <c r="D121" s="245" t="s">
        <v>307</v>
      </c>
      <c r="F121" s="112"/>
      <c r="G121" s="112"/>
      <c r="H121" s="107"/>
      <c r="I121" s="107"/>
      <c r="J121" s="107"/>
    </row>
    <row r="122" spans="1:10" ht="13.5">
      <c r="A122" s="248"/>
      <c r="B122" s="248"/>
      <c r="C122" s="248"/>
      <c r="D122" s="293"/>
      <c r="F122" s="112"/>
      <c r="G122" s="112"/>
      <c r="H122" s="107"/>
      <c r="I122" s="107"/>
      <c r="J122" s="107"/>
    </row>
    <row r="123" spans="1:10" ht="13.5">
      <c r="A123" s="253">
        <f>'Planilha Orcamentaria'!A115</f>
        <v>0</v>
      </c>
      <c r="B123" s="254"/>
      <c r="C123" s="254"/>
      <c r="D123" s="265">
        <f>'Planilha Orcamentaria'!D115</f>
        <v>0</v>
      </c>
      <c r="F123" s="112"/>
      <c r="G123" s="112"/>
      <c r="H123" s="107"/>
      <c r="I123" s="107"/>
      <c r="J123" s="107"/>
    </row>
    <row r="124" spans="1:10" ht="12.75">
      <c r="A124" s="267" t="s">
        <v>185</v>
      </c>
      <c r="B124" s="267" t="s">
        <v>44</v>
      </c>
      <c r="C124" s="267" t="s">
        <v>186</v>
      </c>
      <c r="D124" s="294" t="s">
        <v>187</v>
      </c>
      <c r="F124" s="112"/>
      <c r="G124" s="112"/>
      <c r="H124" s="107"/>
      <c r="I124" s="107"/>
      <c r="J124" s="107"/>
    </row>
    <row r="125" spans="1:10" ht="45">
      <c r="A125" s="257"/>
      <c r="B125" s="258"/>
      <c r="C125" s="259"/>
      <c r="D125" s="245" t="s">
        <v>308</v>
      </c>
      <c r="F125" s="112"/>
      <c r="G125" s="112"/>
      <c r="H125" s="107"/>
      <c r="I125" s="107"/>
      <c r="J125" s="107"/>
    </row>
    <row r="126" spans="1:10" ht="12.75">
      <c r="A126" s="242" t="s">
        <v>188</v>
      </c>
      <c r="B126" s="242" t="s">
        <v>189</v>
      </c>
      <c r="C126" s="242" t="s">
        <v>190</v>
      </c>
      <c r="D126" s="245" t="s">
        <v>191</v>
      </c>
      <c r="F126" s="112"/>
      <c r="G126" s="112"/>
      <c r="H126" s="107"/>
      <c r="I126" s="107"/>
      <c r="J126" s="107"/>
    </row>
    <row r="127" spans="1:10" ht="12.75">
      <c r="A127" s="257"/>
      <c r="B127" s="258"/>
      <c r="C127" s="259"/>
      <c r="D127" s="245"/>
      <c r="F127" s="112"/>
      <c r="G127" s="112"/>
      <c r="H127" s="107"/>
      <c r="I127" s="107"/>
      <c r="J127" s="107"/>
    </row>
    <row r="128" spans="1:10" ht="12.75">
      <c r="A128" s="242" t="s">
        <v>193</v>
      </c>
      <c r="B128" s="242" t="s">
        <v>189</v>
      </c>
      <c r="C128" s="242" t="s">
        <v>194</v>
      </c>
      <c r="D128" s="245" t="s">
        <v>195</v>
      </c>
      <c r="F128" s="112"/>
      <c r="G128" s="112"/>
      <c r="H128" s="107"/>
      <c r="I128" s="107"/>
      <c r="J128" s="107"/>
    </row>
    <row r="129" spans="1:10" ht="12.75">
      <c r="A129" s="248"/>
      <c r="B129" s="248"/>
      <c r="C129" s="248"/>
      <c r="D129" s="293"/>
      <c r="F129" s="112"/>
      <c r="G129" s="112"/>
      <c r="H129" s="107"/>
      <c r="I129" s="107"/>
      <c r="J129" s="107"/>
    </row>
    <row r="130" spans="1:10" ht="12.75" hidden="1">
      <c r="A130" s="248"/>
      <c r="B130" s="248"/>
      <c r="C130" s="248"/>
      <c r="D130" s="293"/>
      <c r="F130" s="112"/>
      <c r="G130" s="112"/>
      <c r="H130" s="107"/>
      <c r="I130" s="107"/>
      <c r="J130" s="107"/>
    </row>
    <row r="131" spans="1:10" ht="12.75" hidden="1">
      <c r="A131" s="248"/>
      <c r="B131" s="248"/>
      <c r="C131" s="248"/>
      <c r="D131" s="293"/>
      <c r="F131" s="112"/>
      <c r="G131" s="112"/>
      <c r="H131" s="107"/>
      <c r="I131" s="107"/>
      <c r="J131" s="107"/>
    </row>
    <row r="132" spans="1:10" ht="12.75" hidden="1">
      <c r="A132" s="248"/>
      <c r="B132" s="248"/>
      <c r="C132" s="248"/>
      <c r="D132" s="293"/>
      <c r="F132" s="112"/>
      <c r="G132" s="112"/>
      <c r="H132" s="107"/>
      <c r="I132" s="107"/>
      <c r="J132" s="107"/>
    </row>
    <row r="133" spans="1:10" ht="12.75" hidden="1">
      <c r="A133" s="248"/>
      <c r="B133" s="248"/>
      <c r="C133" s="248"/>
      <c r="D133" s="293"/>
      <c r="F133" s="112"/>
      <c r="G133" s="112"/>
      <c r="H133" s="107"/>
      <c r="I133" s="107"/>
      <c r="J133" s="107"/>
    </row>
    <row r="134" spans="1:10" ht="12.75" hidden="1">
      <c r="A134" s="248"/>
      <c r="B134" s="248"/>
      <c r="C134" s="248"/>
      <c r="D134" s="293"/>
      <c r="F134" s="112"/>
      <c r="G134" s="112"/>
      <c r="H134" s="107"/>
      <c r="I134" s="107"/>
      <c r="J134" s="107"/>
    </row>
    <row r="135" spans="1:10" ht="12.75" hidden="1">
      <c r="A135" s="248"/>
      <c r="B135" s="248"/>
      <c r="C135" s="248"/>
      <c r="D135" s="293"/>
      <c r="F135" s="112"/>
      <c r="G135" s="112"/>
      <c r="H135" s="107"/>
      <c r="I135" s="107"/>
      <c r="J135" s="107"/>
    </row>
    <row r="136" spans="1:10" ht="12.75" hidden="1">
      <c r="A136" s="248"/>
      <c r="B136" s="248"/>
      <c r="C136" s="248"/>
      <c r="D136" s="293"/>
      <c r="F136" s="112"/>
      <c r="G136" s="112"/>
      <c r="H136" s="107"/>
      <c r="I136" s="107"/>
      <c r="J136" s="107"/>
    </row>
    <row r="137" spans="1:10" ht="12.75" hidden="1">
      <c r="A137" s="248"/>
      <c r="B137" s="248"/>
      <c r="C137" s="248"/>
      <c r="D137" s="293"/>
      <c r="F137" s="112"/>
      <c r="G137" s="112"/>
      <c r="H137" s="107"/>
      <c r="I137" s="107"/>
      <c r="J137" s="107"/>
    </row>
    <row r="138" spans="1:10" ht="12.75" hidden="1">
      <c r="A138" s="248"/>
      <c r="B138" s="248"/>
      <c r="C138" s="248"/>
      <c r="D138" s="293"/>
      <c r="F138" s="112"/>
      <c r="G138" s="112"/>
      <c r="H138" s="107"/>
      <c r="I138" s="107"/>
      <c r="J138" s="107"/>
    </row>
    <row r="139" spans="1:10" ht="12.75" hidden="1">
      <c r="A139" s="248"/>
      <c r="B139" s="248"/>
      <c r="C139" s="248"/>
      <c r="D139" s="293"/>
      <c r="F139" s="112"/>
      <c r="G139" s="112"/>
      <c r="H139" s="107"/>
      <c r="I139" s="107"/>
      <c r="J139" s="107"/>
    </row>
    <row r="140" spans="1:10" ht="12.75" hidden="1">
      <c r="A140" s="248"/>
      <c r="B140" s="248"/>
      <c r="C140" s="248"/>
      <c r="D140" s="293"/>
      <c r="F140" s="112"/>
      <c r="G140" s="112"/>
      <c r="H140" s="107"/>
      <c r="I140" s="107"/>
      <c r="J140" s="107"/>
    </row>
    <row r="141" spans="1:10" ht="12.75" hidden="1">
      <c r="A141" s="248"/>
      <c r="B141" s="248"/>
      <c r="C141" s="248"/>
      <c r="D141" s="293"/>
      <c r="F141" s="112"/>
      <c r="G141" s="112"/>
      <c r="H141" s="107"/>
      <c r="I141" s="107"/>
      <c r="J141" s="107"/>
    </row>
    <row r="142" spans="1:10" ht="12.75" hidden="1">
      <c r="A142" s="248"/>
      <c r="B142" s="248"/>
      <c r="C142" s="248"/>
      <c r="D142" s="293"/>
      <c r="F142" s="112"/>
      <c r="G142" s="112"/>
      <c r="H142" s="107"/>
      <c r="I142" s="107"/>
      <c r="J142" s="107"/>
    </row>
    <row r="143" spans="1:10" ht="12.75" hidden="1">
      <c r="A143" s="248"/>
      <c r="B143" s="248"/>
      <c r="C143" s="248"/>
      <c r="D143" s="293"/>
      <c r="F143" s="112"/>
      <c r="G143" s="112"/>
      <c r="H143" s="107"/>
      <c r="I143" s="107"/>
      <c r="J143" s="107"/>
    </row>
    <row r="144" spans="1:10" ht="12.75" hidden="1">
      <c r="A144" s="248"/>
      <c r="B144" s="248"/>
      <c r="C144" s="248"/>
      <c r="D144" s="293"/>
      <c r="F144" s="112"/>
      <c r="G144" s="112"/>
      <c r="H144" s="107"/>
      <c r="I144" s="107"/>
      <c r="J144" s="107"/>
    </row>
    <row r="145" spans="1:10" ht="12.75" hidden="1">
      <c r="A145" s="248"/>
      <c r="B145" s="248"/>
      <c r="C145" s="248"/>
      <c r="D145" s="293"/>
      <c r="F145" s="112"/>
      <c r="G145" s="112"/>
      <c r="H145" s="107"/>
      <c r="I145" s="107"/>
      <c r="J145" s="107"/>
    </row>
    <row r="146" spans="1:10" ht="12.75" hidden="1">
      <c r="A146" s="248"/>
      <c r="B146" s="248"/>
      <c r="C146" s="248"/>
      <c r="D146" s="293"/>
      <c r="F146" s="112"/>
      <c r="G146" s="112"/>
      <c r="H146" s="107"/>
      <c r="I146" s="107"/>
      <c r="J146" s="107"/>
    </row>
    <row r="147" spans="1:10" ht="12.75" hidden="1">
      <c r="A147" s="248"/>
      <c r="B147" s="248"/>
      <c r="C147" s="248"/>
      <c r="D147" s="293"/>
      <c r="F147" s="112"/>
      <c r="G147" s="112"/>
      <c r="H147" s="107"/>
      <c r="I147" s="107"/>
      <c r="J147" s="107"/>
    </row>
    <row r="148" spans="1:10" ht="12.75" hidden="1">
      <c r="A148" s="248"/>
      <c r="B148" s="248"/>
      <c r="C148" s="248"/>
      <c r="D148" s="293"/>
      <c r="F148" s="112"/>
      <c r="G148" s="112"/>
      <c r="H148" s="107"/>
      <c r="I148" s="107"/>
      <c r="J148" s="107"/>
    </row>
    <row r="149" spans="1:10" ht="12.75" hidden="1">
      <c r="A149" s="248"/>
      <c r="B149" s="248"/>
      <c r="C149" s="248"/>
      <c r="D149" s="293"/>
      <c r="F149" s="112"/>
      <c r="G149" s="112"/>
      <c r="H149" s="107"/>
      <c r="I149" s="107"/>
      <c r="J149" s="107"/>
    </row>
    <row r="150" spans="1:10" ht="12.75" hidden="1">
      <c r="A150" s="248"/>
      <c r="B150" s="248"/>
      <c r="C150" s="248"/>
      <c r="D150" s="293"/>
      <c r="F150" s="112"/>
      <c r="G150" s="112"/>
      <c r="H150" s="107"/>
      <c r="I150" s="107"/>
      <c r="J150" s="107"/>
    </row>
    <row r="151" spans="1:10" ht="12.75" hidden="1">
      <c r="A151" s="248"/>
      <c r="B151" s="248"/>
      <c r="C151" s="248"/>
      <c r="D151" s="293"/>
      <c r="F151" s="112"/>
      <c r="G151" s="112"/>
      <c r="H151" s="107"/>
      <c r="I151" s="107"/>
      <c r="J151" s="107"/>
    </row>
    <row r="152" spans="1:10" ht="12.75" hidden="1">
      <c r="A152" s="248"/>
      <c r="B152" s="248"/>
      <c r="C152" s="248"/>
      <c r="D152" s="293"/>
      <c r="F152" s="112"/>
      <c r="G152" s="112"/>
      <c r="H152" s="107"/>
      <c r="I152" s="107"/>
      <c r="J152" s="107"/>
    </row>
    <row r="153" spans="1:10" ht="12.75" hidden="1">
      <c r="A153" s="248"/>
      <c r="B153" s="248"/>
      <c r="C153" s="248"/>
      <c r="D153" s="293"/>
      <c r="F153" s="112"/>
      <c r="G153" s="112"/>
      <c r="H153" s="107"/>
      <c r="I153" s="107"/>
      <c r="J153" s="107"/>
    </row>
    <row r="154" spans="1:10" ht="12.75" hidden="1">
      <c r="A154" s="248"/>
      <c r="B154" s="248"/>
      <c r="C154" s="248"/>
      <c r="D154" s="293"/>
      <c r="F154" s="112"/>
      <c r="G154" s="112"/>
      <c r="H154" s="107"/>
      <c r="I154" s="107"/>
      <c r="J154" s="107"/>
    </row>
    <row r="155" spans="1:10" ht="12.75" hidden="1">
      <c r="A155" s="248"/>
      <c r="B155" s="248"/>
      <c r="C155" s="248"/>
      <c r="D155" s="293"/>
      <c r="F155" s="112"/>
      <c r="G155" s="112"/>
      <c r="H155" s="107"/>
      <c r="I155" s="107"/>
      <c r="J155" s="107"/>
    </row>
    <row r="156" spans="1:10" ht="12.75" hidden="1">
      <c r="A156" s="248"/>
      <c r="B156" s="248"/>
      <c r="C156" s="248"/>
      <c r="D156" s="293"/>
      <c r="F156" s="112"/>
      <c r="G156" s="112"/>
      <c r="H156" s="107"/>
      <c r="I156" s="107"/>
      <c r="J156" s="107"/>
    </row>
    <row r="157" spans="1:10" ht="12.75" hidden="1">
      <c r="A157" s="248"/>
      <c r="B157" s="248"/>
      <c r="C157" s="248"/>
      <c r="D157" s="293"/>
      <c r="F157" s="112"/>
      <c r="G157" s="112"/>
      <c r="H157" s="107"/>
      <c r="I157" s="107"/>
      <c r="J157" s="107"/>
    </row>
    <row r="158" spans="1:10" ht="12.75" hidden="1">
      <c r="A158" s="248"/>
      <c r="B158" s="248"/>
      <c r="C158" s="248"/>
      <c r="D158" s="293"/>
      <c r="F158" s="112"/>
      <c r="G158" s="112"/>
      <c r="H158" s="107"/>
      <c r="I158" s="107"/>
      <c r="J158" s="107"/>
    </row>
    <row r="159" spans="1:10" ht="12.75" hidden="1">
      <c r="A159" s="248"/>
      <c r="B159" s="248"/>
      <c r="C159" s="248"/>
      <c r="D159" s="293"/>
      <c r="F159" s="112"/>
      <c r="G159" s="112"/>
      <c r="H159" s="107"/>
      <c r="I159" s="107"/>
      <c r="J159" s="107"/>
    </row>
    <row r="160" spans="1:10" ht="12.75" hidden="1">
      <c r="A160" s="248"/>
      <c r="B160" s="248"/>
      <c r="C160" s="248"/>
      <c r="D160" s="293"/>
      <c r="F160" s="112"/>
      <c r="G160" s="112"/>
      <c r="H160" s="107"/>
      <c r="I160" s="107"/>
      <c r="J160" s="107"/>
    </row>
    <row r="161" spans="1:10" ht="12.75" hidden="1">
      <c r="A161" s="248"/>
      <c r="B161" s="248"/>
      <c r="C161" s="248"/>
      <c r="D161" s="293"/>
      <c r="F161" s="112"/>
      <c r="G161" s="112"/>
      <c r="H161" s="107"/>
      <c r="I161" s="107"/>
      <c r="J161" s="107"/>
    </row>
    <row r="162" spans="1:10" ht="12.75" hidden="1">
      <c r="A162" s="248"/>
      <c r="B162" s="248"/>
      <c r="C162" s="248"/>
      <c r="D162" s="293"/>
      <c r="F162" s="112"/>
      <c r="G162" s="112"/>
      <c r="H162" s="107"/>
      <c r="I162" s="107"/>
      <c r="J162" s="107"/>
    </row>
    <row r="163" spans="1:10" ht="12.75" hidden="1">
      <c r="A163" s="248"/>
      <c r="B163" s="248"/>
      <c r="C163" s="248"/>
      <c r="D163" s="293"/>
      <c r="F163" s="112"/>
      <c r="G163" s="112"/>
      <c r="H163" s="107"/>
      <c r="I163" s="107"/>
      <c r="J163" s="107"/>
    </row>
    <row r="164" spans="1:10" ht="12.75" hidden="1">
      <c r="A164" s="248"/>
      <c r="B164" s="248"/>
      <c r="C164" s="248"/>
      <c r="D164" s="293"/>
      <c r="F164" s="112"/>
      <c r="G164" s="112"/>
      <c r="H164" s="107"/>
      <c r="I164" s="107"/>
      <c r="J164" s="107"/>
    </row>
    <row r="165" spans="1:10" ht="12.75" hidden="1">
      <c r="A165" s="248"/>
      <c r="B165" s="248"/>
      <c r="C165" s="248"/>
      <c r="D165" s="293"/>
      <c r="F165" s="112"/>
      <c r="G165" s="112"/>
      <c r="H165" s="107"/>
      <c r="I165" s="107"/>
      <c r="J165" s="107"/>
    </row>
    <row r="166" spans="1:10" ht="12.75" hidden="1">
      <c r="A166" s="248"/>
      <c r="B166" s="248"/>
      <c r="C166" s="248"/>
      <c r="D166" s="293"/>
      <c r="F166" s="112"/>
      <c r="G166" s="112"/>
      <c r="H166" s="107"/>
      <c r="I166" s="107"/>
      <c r="J166" s="107"/>
    </row>
    <row r="167" spans="1:10" ht="12.75" hidden="1">
      <c r="A167" s="248"/>
      <c r="B167" s="248"/>
      <c r="C167" s="248"/>
      <c r="D167" s="293"/>
      <c r="F167" s="112"/>
      <c r="G167" s="112"/>
      <c r="H167" s="107"/>
      <c r="I167" s="107"/>
      <c r="J167" s="107"/>
    </row>
    <row r="168" spans="1:10" ht="12.75" hidden="1">
      <c r="A168" s="248"/>
      <c r="B168" s="248"/>
      <c r="C168" s="248"/>
      <c r="D168" s="293"/>
      <c r="F168" s="112"/>
      <c r="G168" s="112"/>
      <c r="H168" s="107"/>
      <c r="I168" s="107"/>
      <c r="J168" s="107"/>
    </row>
    <row r="169" spans="1:10" ht="12.75" hidden="1">
      <c r="A169" s="248"/>
      <c r="B169" s="248"/>
      <c r="C169" s="248"/>
      <c r="D169" s="293"/>
      <c r="F169" s="112"/>
      <c r="G169" s="112"/>
      <c r="H169" s="107"/>
      <c r="I169" s="107"/>
      <c r="J169" s="107"/>
    </row>
    <row r="170" spans="1:10" ht="12.75" hidden="1">
      <c r="A170" s="248"/>
      <c r="B170" s="248"/>
      <c r="C170" s="248"/>
      <c r="D170" s="293"/>
      <c r="F170" s="112"/>
      <c r="G170" s="112"/>
      <c r="H170" s="107"/>
      <c r="I170" s="107"/>
      <c r="J170" s="107"/>
    </row>
    <row r="171" spans="1:10" ht="12.75" hidden="1">
      <c r="A171" s="248"/>
      <c r="B171" s="248"/>
      <c r="C171" s="248"/>
      <c r="D171" s="293"/>
      <c r="F171" s="112"/>
      <c r="G171" s="112"/>
      <c r="H171" s="107"/>
      <c r="I171" s="107"/>
      <c r="J171" s="107"/>
    </row>
    <row r="172" spans="1:10" ht="12.75" hidden="1">
      <c r="A172" s="248"/>
      <c r="B172" s="248"/>
      <c r="C172" s="248"/>
      <c r="D172" s="293"/>
      <c r="F172" s="112"/>
      <c r="G172" s="112"/>
      <c r="H172" s="107"/>
      <c r="I172" s="107"/>
      <c r="J172" s="107"/>
    </row>
    <row r="173" spans="1:10" ht="12.75" hidden="1">
      <c r="A173" s="248"/>
      <c r="B173" s="248"/>
      <c r="C173" s="248"/>
      <c r="D173" s="293"/>
      <c r="F173" s="112"/>
      <c r="G173" s="112"/>
      <c r="H173" s="107"/>
      <c r="I173" s="107"/>
      <c r="J173" s="107"/>
    </row>
    <row r="174" spans="1:10" ht="12.75" hidden="1">
      <c r="A174" s="248"/>
      <c r="B174" s="248"/>
      <c r="C174" s="248"/>
      <c r="D174" s="293"/>
      <c r="F174" s="112"/>
      <c r="G174" s="112"/>
      <c r="H174" s="107"/>
      <c r="I174" s="107"/>
      <c r="J174" s="107"/>
    </row>
    <row r="175" spans="1:10" ht="12.75" hidden="1">
      <c r="A175" s="248"/>
      <c r="B175" s="248"/>
      <c r="C175" s="248"/>
      <c r="D175" s="293"/>
      <c r="F175" s="112"/>
      <c r="G175" s="112"/>
      <c r="H175" s="107"/>
      <c r="I175" s="107"/>
      <c r="J175" s="107"/>
    </row>
    <row r="176" spans="1:10" ht="12.75" hidden="1">
      <c r="A176" s="248"/>
      <c r="B176" s="248"/>
      <c r="C176" s="248"/>
      <c r="D176" s="293"/>
      <c r="F176" s="112"/>
      <c r="G176" s="112"/>
      <c r="H176" s="107"/>
      <c r="I176" s="107"/>
      <c r="J176" s="107"/>
    </row>
    <row r="177" spans="1:10" ht="12.75" hidden="1">
      <c r="A177" s="248"/>
      <c r="B177" s="248"/>
      <c r="C177" s="248"/>
      <c r="D177" s="293"/>
      <c r="F177" s="112"/>
      <c r="G177" s="112"/>
      <c r="H177" s="107"/>
      <c r="I177" s="107"/>
      <c r="J177" s="107"/>
    </row>
    <row r="178" spans="1:10" ht="12.75" hidden="1">
      <c r="A178" s="248"/>
      <c r="B178" s="248"/>
      <c r="C178" s="248"/>
      <c r="D178" s="293"/>
      <c r="F178" s="112"/>
      <c r="G178" s="112"/>
      <c r="H178" s="107"/>
      <c r="I178" s="107"/>
      <c r="J178" s="107"/>
    </row>
    <row r="179" spans="1:10" ht="12.75" hidden="1">
      <c r="A179" s="248"/>
      <c r="B179" s="248"/>
      <c r="C179" s="248"/>
      <c r="D179" s="293"/>
      <c r="F179" s="112"/>
      <c r="G179" s="112"/>
      <c r="H179" s="107"/>
      <c r="I179" s="107"/>
      <c r="J179" s="107"/>
    </row>
    <row r="180" spans="1:10" ht="12.75" hidden="1">
      <c r="A180" s="248"/>
      <c r="B180" s="248"/>
      <c r="C180" s="248"/>
      <c r="D180" s="293"/>
      <c r="F180" s="112"/>
      <c r="G180" s="112"/>
      <c r="H180" s="107"/>
      <c r="I180" s="107"/>
      <c r="J180" s="107"/>
    </row>
    <row r="181" spans="1:10" ht="12.75" hidden="1">
      <c r="A181" s="248"/>
      <c r="B181" s="248"/>
      <c r="C181" s="248"/>
      <c r="D181" s="293"/>
      <c r="F181" s="112"/>
      <c r="G181" s="112"/>
      <c r="H181" s="107"/>
      <c r="I181" s="107"/>
      <c r="J181" s="107"/>
    </row>
    <row r="182" spans="1:10" ht="12.75" hidden="1">
      <c r="A182" s="248"/>
      <c r="B182" s="248"/>
      <c r="C182" s="248"/>
      <c r="D182" s="293"/>
      <c r="F182" s="112"/>
      <c r="G182" s="112"/>
      <c r="H182" s="107"/>
      <c r="I182" s="107"/>
      <c r="J182" s="107"/>
    </row>
    <row r="183" spans="1:10" ht="12.75" hidden="1">
      <c r="A183" s="248"/>
      <c r="B183" s="248"/>
      <c r="C183" s="248"/>
      <c r="D183" s="293"/>
      <c r="F183" s="112"/>
      <c r="G183" s="112"/>
      <c r="H183" s="107"/>
      <c r="I183" s="107"/>
      <c r="J183" s="107"/>
    </row>
    <row r="184" spans="1:10" ht="12.75" hidden="1">
      <c r="A184" s="248"/>
      <c r="B184" s="248"/>
      <c r="C184" s="248"/>
      <c r="D184" s="293"/>
      <c r="F184" s="112"/>
      <c r="G184" s="112"/>
      <c r="H184" s="107"/>
      <c r="I184" s="107"/>
      <c r="J184" s="107"/>
    </row>
    <row r="185" spans="1:10" ht="12.75" hidden="1">
      <c r="A185" s="248"/>
      <c r="B185" s="248"/>
      <c r="C185" s="248"/>
      <c r="D185" s="293"/>
      <c r="F185" s="112"/>
      <c r="G185" s="112"/>
      <c r="H185" s="107"/>
      <c r="I185" s="107"/>
      <c r="J185" s="107"/>
    </row>
    <row r="186" spans="1:10" ht="12.75" hidden="1">
      <c r="A186" s="248"/>
      <c r="B186" s="248"/>
      <c r="C186" s="248"/>
      <c r="D186" s="293"/>
      <c r="F186" s="112"/>
      <c r="G186" s="112"/>
      <c r="H186" s="107"/>
      <c r="I186" s="107"/>
      <c r="J186" s="107"/>
    </row>
    <row r="187" spans="1:10" ht="12.75" hidden="1">
      <c r="A187" s="248"/>
      <c r="B187" s="248"/>
      <c r="C187" s="248"/>
      <c r="D187" s="293"/>
      <c r="F187" s="112"/>
      <c r="G187" s="112"/>
      <c r="H187" s="107"/>
      <c r="I187" s="107"/>
      <c r="J187" s="107"/>
    </row>
    <row r="188" spans="1:10" ht="12.75" hidden="1">
      <c r="A188" s="248"/>
      <c r="B188" s="248"/>
      <c r="C188" s="248"/>
      <c r="D188" s="293"/>
      <c r="F188" s="112"/>
      <c r="G188" s="112"/>
      <c r="H188" s="107"/>
      <c r="I188" s="107"/>
      <c r="J188" s="107"/>
    </row>
    <row r="189" spans="1:10" ht="12.75" hidden="1">
      <c r="A189" s="248"/>
      <c r="B189" s="248"/>
      <c r="C189" s="248"/>
      <c r="D189" s="293"/>
      <c r="F189" s="112"/>
      <c r="G189" s="112"/>
      <c r="H189" s="107"/>
      <c r="I189" s="107"/>
      <c r="J189" s="107"/>
    </row>
    <row r="190" spans="1:10" ht="12.75" hidden="1">
      <c r="A190" s="248"/>
      <c r="B190" s="248"/>
      <c r="C190" s="248"/>
      <c r="D190" s="293"/>
      <c r="F190" s="112"/>
      <c r="G190" s="112"/>
      <c r="H190" s="107"/>
      <c r="I190" s="107"/>
      <c r="J190" s="107"/>
    </row>
    <row r="191" spans="1:10" ht="12.75" hidden="1">
      <c r="A191" s="248"/>
      <c r="B191" s="248"/>
      <c r="C191" s="248"/>
      <c r="D191" s="293"/>
      <c r="F191" s="112"/>
      <c r="G191" s="112"/>
      <c r="H191" s="107"/>
      <c r="I191" s="107"/>
      <c r="J191" s="107"/>
    </row>
    <row r="192" spans="1:10" ht="12.75" hidden="1">
      <c r="A192" s="248"/>
      <c r="B192" s="248"/>
      <c r="C192" s="248"/>
      <c r="D192" s="293"/>
      <c r="F192" s="112"/>
      <c r="G192" s="112"/>
      <c r="H192" s="107"/>
      <c r="I192" s="107"/>
      <c r="J192" s="107"/>
    </row>
    <row r="193" spans="1:10" ht="12.75" hidden="1">
      <c r="A193" s="248"/>
      <c r="B193" s="248"/>
      <c r="C193" s="248"/>
      <c r="D193" s="293"/>
      <c r="F193" s="112"/>
      <c r="G193" s="112"/>
      <c r="H193" s="107"/>
      <c r="I193" s="107"/>
      <c r="J193" s="107"/>
    </row>
    <row r="194" spans="1:10" ht="12.75" hidden="1">
      <c r="A194" s="248"/>
      <c r="B194" s="248"/>
      <c r="C194" s="248"/>
      <c r="D194" s="293"/>
      <c r="F194" s="112"/>
      <c r="G194" s="112"/>
      <c r="H194" s="107"/>
      <c r="I194" s="107"/>
      <c r="J194" s="107"/>
    </row>
    <row r="195" spans="1:10" ht="12.75" hidden="1">
      <c r="A195" s="248"/>
      <c r="B195" s="248"/>
      <c r="C195" s="248"/>
      <c r="D195" s="293"/>
      <c r="F195" s="112"/>
      <c r="G195" s="112"/>
      <c r="H195" s="107"/>
      <c r="I195" s="107"/>
      <c r="J195" s="107"/>
    </row>
    <row r="196" spans="1:10" ht="12.75" hidden="1">
      <c r="A196" s="248"/>
      <c r="B196" s="248"/>
      <c r="C196" s="248"/>
      <c r="D196" s="293"/>
      <c r="F196" s="112"/>
      <c r="G196" s="112"/>
      <c r="H196" s="107"/>
      <c r="I196" s="107"/>
      <c r="J196" s="107"/>
    </row>
    <row r="197" spans="1:10" ht="12.75" hidden="1">
      <c r="A197" s="248"/>
      <c r="B197" s="248"/>
      <c r="C197" s="248"/>
      <c r="D197" s="293"/>
      <c r="F197" s="112"/>
      <c r="G197" s="112"/>
      <c r="H197" s="107"/>
      <c r="I197" s="107"/>
      <c r="J197" s="107"/>
    </row>
    <row r="198" spans="1:10" ht="12.75" hidden="1">
      <c r="A198" s="248"/>
      <c r="B198" s="248"/>
      <c r="C198" s="248"/>
      <c r="D198" s="293"/>
      <c r="F198" s="112"/>
      <c r="G198" s="112"/>
      <c r="H198" s="107"/>
      <c r="I198" s="107"/>
      <c r="J198" s="107"/>
    </row>
    <row r="199" spans="1:10" ht="12.75" hidden="1">
      <c r="A199" s="248"/>
      <c r="B199" s="248"/>
      <c r="C199" s="248"/>
      <c r="D199" s="293"/>
      <c r="F199" s="112"/>
      <c r="G199" s="112"/>
      <c r="H199" s="107"/>
      <c r="I199" s="107"/>
      <c r="J199" s="107"/>
    </row>
    <row r="200" spans="1:10" ht="12.75" hidden="1">
      <c r="A200" s="248"/>
      <c r="B200" s="248"/>
      <c r="C200" s="248"/>
      <c r="D200" s="293"/>
      <c r="F200" s="112"/>
      <c r="G200" s="112"/>
      <c r="H200" s="107"/>
      <c r="I200" s="107"/>
      <c r="J200" s="107"/>
    </row>
    <row r="201" spans="1:10" ht="12.75" hidden="1">
      <c r="A201" s="248"/>
      <c r="B201" s="248"/>
      <c r="C201" s="248"/>
      <c r="D201" s="293"/>
      <c r="F201" s="112"/>
      <c r="G201" s="112"/>
      <c r="H201" s="107"/>
      <c r="I201" s="107"/>
      <c r="J201" s="107"/>
    </row>
    <row r="202" spans="1:10" ht="12.75" hidden="1">
      <c r="A202" s="248"/>
      <c r="B202" s="248"/>
      <c r="C202" s="248"/>
      <c r="D202" s="293"/>
      <c r="F202" s="112"/>
      <c r="G202" s="112"/>
      <c r="H202" s="107"/>
      <c r="I202" s="107"/>
      <c r="J202" s="107"/>
    </row>
    <row r="203" spans="1:10" ht="12.75" hidden="1">
      <c r="A203" s="248"/>
      <c r="B203" s="248"/>
      <c r="C203" s="248"/>
      <c r="D203" s="293"/>
      <c r="F203" s="112"/>
      <c r="G203" s="112"/>
      <c r="H203" s="107"/>
      <c r="I203" s="107"/>
      <c r="J203" s="107"/>
    </row>
    <row r="204" spans="1:10" ht="18" customHeight="1" hidden="1">
      <c r="A204" s="248"/>
      <c r="B204" s="249"/>
      <c r="C204" s="251"/>
      <c r="D204" s="250"/>
      <c r="F204" s="107"/>
      <c r="G204" s="107"/>
      <c r="H204" s="107"/>
      <c r="I204" s="107"/>
      <c r="J204" s="107"/>
    </row>
    <row r="205" spans="4:9" ht="12.75" customHeight="1" hidden="1">
      <c r="D205" s="271"/>
      <c r="G205" s="107"/>
      <c r="H205" s="107"/>
      <c r="I205" s="107"/>
    </row>
    <row r="206" ht="12.75" customHeight="1" hidden="1">
      <c r="D206" s="271"/>
    </row>
    <row r="207" ht="54.75" customHeight="1">
      <c r="D207" s="287"/>
    </row>
    <row r="208" ht="12.75">
      <c r="D208" s="271">
        <f>'Planilha Orcamentaria'!D165</f>
        <v>0</v>
      </c>
    </row>
    <row r="209" ht="12.75">
      <c r="D209" s="271">
        <f>'Planilha Orcamentaria'!D166</f>
        <v>0</v>
      </c>
    </row>
    <row r="210" ht="12" customHeight="1">
      <c r="D210" s="271">
        <f>'Planilha Orcamentaria'!D167</f>
        <v>0</v>
      </c>
    </row>
    <row r="211" ht="12.75" hidden="1">
      <c r="D211" s="271"/>
    </row>
    <row r="212" ht="12.75">
      <c r="D212" s="271"/>
    </row>
    <row r="213" ht="12.75">
      <c r="D213" s="295"/>
    </row>
    <row r="214" ht="12.75">
      <c r="D214" s="288"/>
    </row>
    <row r="215" ht="13.5" customHeight="1">
      <c r="D215" s="289">
        <f>'Planilha Orcamentaria'!D172</f>
        <v>0</v>
      </c>
    </row>
    <row r="216" ht="9.75" customHeight="1">
      <c r="D216" s="271">
        <f>'Planilha Orcamentaria'!D173</f>
        <v>0</v>
      </c>
    </row>
    <row r="217" ht="10.5" customHeight="1">
      <c r="D217" s="271">
        <f>'Planilha Orcamentaria'!D174</f>
        <v>0</v>
      </c>
    </row>
    <row r="218" ht="26.25" customHeight="1">
      <c r="D218" s="290"/>
    </row>
    <row r="219" ht="13.5" customHeight="1" hidden="1">
      <c r="D219" s="290"/>
    </row>
    <row r="220" ht="13.5" customHeight="1" hidden="1">
      <c r="D220" s="290"/>
    </row>
    <row r="221" ht="1.5" customHeight="1" hidden="1">
      <c r="D221" s="290"/>
    </row>
    <row r="222" ht="4.5" customHeight="1" hidden="1"/>
    <row r="223" ht="2.25" customHeight="1" hidden="1"/>
    <row r="230" spans="1:7" s="227" customFormat="1" ht="41.25" customHeight="1">
      <c r="A230" s="223"/>
      <c r="B230" s="224"/>
      <c r="C230" s="224"/>
      <c r="D230" s="225"/>
      <c r="E230"/>
      <c r="F230"/>
      <c r="G230"/>
    </row>
    <row r="231" spans="1:7" s="227" customFormat="1" ht="12.75">
      <c r="A231" s="223"/>
      <c r="B231" s="224"/>
      <c r="C231" s="224"/>
      <c r="D231" s="225"/>
      <c r="E231"/>
      <c r="F231"/>
      <c r="G231"/>
    </row>
    <row r="232" spans="1:7" s="227" customFormat="1" ht="24.75" customHeight="1">
      <c r="A232" s="223"/>
      <c r="B232" s="224"/>
      <c r="C232" s="224"/>
      <c r="D232" s="225"/>
      <c r="E232"/>
      <c r="F232"/>
      <c r="G232"/>
    </row>
    <row r="233" spans="1:7" s="227" customFormat="1" ht="12.75">
      <c r="A233" s="223"/>
      <c r="B233" s="224"/>
      <c r="C233" s="224"/>
      <c r="D233" s="225"/>
      <c r="E233"/>
      <c r="F233"/>
      <c r="G233"/>
    </row>
    <row r="234" spans="1:7" s="227" customFormat="1" ht="12.75">
      <c r="A234" s="223"/>
      <c r="B234" s="224"/>
      <c r="C234" s="224"/>
      <c r="D234" s="225"/>
      <c r="E234"/>
      <c r="F234"/>
      <c r="G234"/>
    </row>
    <row r="235" spans="1:7" s="227" customFormat="1" ht="12.75">
      <c r="A235" s="223"/>
      <c r="B235" s="224"/>
      <c r="C235" s="224"/>
      <c r="D235" s="225"/>
      <c r="E235"/>
      <c r="F235"/>
      <c r="G235"/>
    </row>
    <row r="236" spans="1:7" s="227" customFormat="1" ht="12.75">
      <c r="A236" s="223"/>
      <c r="B236" s="224"/>
      <c r="C236" s="224"/>
      <c r="D236" s="225"/>
      <c r="E236"/>
      <c r="F236"/>
      <c r="G236"/>
    </row>
  </sheetData>
  <sheetProtection selectLockedCells="1" selectUnlockedCells="1"/>
  <mergeCells count="29">
    <mergeCell ref="A3:D3"/>
    <mergeCell ref="A7:D7"/>
    <mergeCell ref="A9:D9"/>
    <mergeCell ref="A15:C15"/>
    <mergeCell ref="A17:C17"/>
    <mergeCell ref="A19:C19"/>
    <mergeCell ref="A21:C21"/>
    <mergeCell ref="A23:C23"/>
    <mergeCell ref="A27:C27"/>
    <mergeCell ref="A29:C29"/>
    <mergeCell ref="A31:C31"/>
    <mergeCell ref="A33:C33"/>
    <mergeCell ref="A35:C35"/>
    <mergeCell ref="A37:C37"/>
    <mergeCell ref="A39:C39"/>
    <mergeCell ref="A41:C41"/>
    <mergeCell ref="A43:C43"/>
    <mergeCell ref="A45:C45"/>
    <mergeCell ref="A47:C47"/>
    <mergeCell ref="A49:C49"/>
    <mergeCell ref="A51:C51"/>
    <mergeCell ref="A53:C53"/>
    <mergeCell ref="A55:C55"/>
    <mergeCell ref="A57:C57"/>
    <mergeCell ref="A61:C61"/>
    <mergeCell ref="A63:C63"/>
    <mergeCell ref="A65:C65"/>
    <mergeCell ref="A67:C67"/>
    <mergeCell ref="A69:C69"/>
  </mergeCells>
  <printOptions/>
  <pageMargins left="0.7" right="0.7" top="0.30972222222222223" bottom="0.49027777777777776" header="0.5118055555555555" footer="0.5118055555555555"/>
  <pageSetup horizontalDpi="300" verticalDpi="3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/>
  <cp:lastPrinted>2018-06-08T15:57:22Z</cp:lastPrinted>
  <dcterms:created xsi:type="dcterms:W3CDTF">2006-09-22T13:55:22Z</dcterms:created>
  <dcterms:modified xsi:type="dcterms:W3CDTF">2019-01-07T12:50:42Z</dcterms:modified>
  <cp:category/>
  <cp:version/>
  <cp:contentType/>
  <cp:contentStatus/>
  <cp:revision>1</cp:revision>
</cp:coreProperties>
</file>