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anilha Processo" sheetId="1" r:id="rId1"/>
    <sheet name="Planilha Licitação" sheetId="2" r:id="rId2"/>
    <sheet name="Plan3" sheetId="3" r:id="rId3"/>
  </sheets>
  <definedNames>
    <definedName name="_xlnm.Print_Area" localSheetId="1">'Planilha Licitação'!$A$1:$I$60</definedName>
    <definedName name="_xlnm.Print_Titles" localSheetId="1">'Planilha Licitação'!$1:$6</definedName>
    <definedName name="_xlnm.Print_Area" localSheetId="0">'Planilha Processo'!$A$1:$L$59</definedName>
    <definedName name="_xlnm.Print_Titles" localSheetId="0">'Planilha Processo'!$1:$7</definedName>
  </definedNames>
  <calcPr fullCalcOnLoad="1"/>
</workbook>
</file>

<file path=xl/sharedStrings.xml><?xml version="1.0" encoding="utf-8"?>
<sst xmlns="http://schemas.openxmlformats.org/spreadsheetml/2006/main" count="390" uniqueCount="144">
  <si>
    <t>GOVERNO DO ESTADO DE SÃO PAULO</t>
  </si>
  <si>
    <t>ANEXO VIII DO MPO
PLANILHA DE ORÇAMENTO</t>
  </si>
  <si>
    <t>SECRETARIA DE INFRAESTRUTURA
E MEIO AMBIENTE</t>
  </si>
  <si>
    <t>TOMADOR:</t>
  </si>
  <si>
    <t>MUNICÍPIO DO ESPÍRITO SANTO DO PINHAL</t>
  </si>
  <si>
    <t>FUNDO ESTADUAL DE RECURSOS HÍDRICOS - FEHIDRO</t>
  </si>
  <si>
    <t>EMPREENDIMENTO:</t>
  </si>
  <si>
    <t>Galeria Água Pluvial - Parque da Figueira no município de Espírito Santo do Pinhal</t>
  </si>
  <si>
    <t>,</t>
  </si>
  <si>
    <t>BDI</t>
  </si>
  <si>
    <t>VALORES EM R$</t>
  </si>
  <si>
    <t>data base : Março/2020</t>
  </si>
  <si>
    <t>Nº</t>
  </si>
  <si>
    <t>FONTE</t>
  </si>
  <si>
    <t>CÓDIGO</t>
  </si>
  <si>
    <t>ITEM</t>
  </si>
  <si>
    <t>UNIDADE</t>
  </si>
  <si>
    <t>QUANT.</t>
  </si>
  <si>
    <t>VALORES</t>
  </si>
  <si>
    <t>FONTE DO RECURSO</t>
  </si>
  <si>
    <t>UNITÁRIO</t>
  </si>
  <si>
    <t>UNITÁRIO C/ BDI</t>
  </si>
  <si>
    <t>TOTAL</t>
  </si>
  <si>
    <t>FEHIDRO</t>
  </si>
  <si>
    <t>CONTRAPARTIDA</t>
  </si>
  <si>
    <t>OUTRAS FONTES FINANCIADORAS</t>
  </si>
  <si>
    <t>MATERIAL PUBLICITÁRIO</t>
  </si>
  <si>
    <t>1.1</t>
  </si>
  <si>
    <t>CPOS</t>
  </si>
  <si>
    <t>02.08.20</t>
  </si>
  <si>
    <t>PLACA DE IDENTIFICAÇÃO PARA OBRA</t>
  </si>
  <si>
    <t>M2</t>
  </si>
  <si>
    <t>INSTALAÇÃO DE CANTEIROS DE OBRAS</t>
  </si>
  <si>
    <t>2.1</t>
  </si>
  <si>
    <t>02.01.180</t>
  </si>
  <si>
    <t>BANHEIRO QUÍMICO MODELO STANDARD, COM MANUTENÇÃO CONFORME EXIGÊNCIAS DA CETESB</t>
  </si>
  <si>
    <t>UNXMÊS</t>
  </si>
  <si>
    <t>2.2</t>
  </si>
  <si>
    <t>SINAPI</t>
  </si>
  <si>
    <t>74221/1</t>
  </si>
  <si>
    <t>SINALIZACAO DE TRANSITO - NOTURNA</t>
  </si>
  <si>
    <t>M</t>
  </si>
  <si>
    <t>2.3</t>
  </si>
  <si>
    <t>AUXILIARR TÉCNICO DE ENGGENHARIA COM ENCARGOS COMPLEMENTARES</t>
  </si>
  <si>
    <t>H</t>
  </si>
  <si>
    <t>DEMOLIÇÕES E RETIRADAS</t>
  </si>
  <si>
    <t>3.1</t>
  </si>
  <si>
    <t>03.07.030</t>
  </si>
  <si>
    <t>DEMOLIÇÃO (LEVANTAMENTO) MECANIZADA DE PAVIMENTO ASFÁLTICO, INCLUSIVE FRAGMENTAÇÃO E ACOMODAÇÃO DO MATERIAL</t>
  </si>
  <si>
    <t>M²</t>
  </si>
  <si>
    <t>3.2</t>
  </si>
  <si>
    <t>05.07.060</t>
  </si>
  <si>
    <t>REMOÇÃO DE ENTULHO DE OBRA COM CAÇAMBA METÁLICA - MATERIAL REJEITADO E MISTURADO POR VEGETAÇÃO, ISOPOR, MANTA ASFÁLTICA E LÃ DE VIDRO</t>
  </si>
  <si>
    <t>M³</t>
  </si>
  <si>
    <t>3.3</t>
  </si>
  <si>
    <t>05.08.080</t>
  </si>
  <si>
    <t>TRANSPORTE DE ENTULHO, PARA DISTÂNCIAS SUPERIORES AO 5° KM ATÉ O 10° KM</t>
  </si>
  <si>
    <t>EXECUÇÃO DE REDE DE ÁGUAS PLUVIAIS EM TUBOS DE CONCRETO PB Simples - Ø 400 mm - LIGAÇÕES BL OS PVS</t>
  </si>
  <si>
    <t>4.1</t>
  </si>
  <si>
    <t>02.10.040</t>
  </si>
  <si>
    <t>LOCAÇÃO DE REDE DE CANALIZAÇÃO</t>
  </si>
  <si>
    <t>4.2</t>
  </si>
  <si>
    <t>07.02.040</t>
  </si>
  <si>
    <t>ESCAVAÇÃO MECANIZADA DE VALAS OU CAVAS COM PROFUNDIDADE DE ATÉ 3 M</t>
  </si>
  <si>
    <t>4.3</t>
  </si>
  <si>
    <t>PREPARO DE FUNDO DE VALA COM LARGURA MENOR QUE 1,5 M, EM LOCAL COM NÍVEL BAIXO DE INTERFERÊNCIA. AF_06/2016</t>
  </si>
  <si>
    <t>4.4</t>
  </si>
  <si>
    <t>46.12.020</t>
  </si>
  <si>
    <t>TUBO DE CONCRETO (PS-1), DN= 400MM</t>
  </si>
  <si>
    <t>4.5</t>
  </si>
  <si>
    <t>07.11.020</t>
  </si>
  <si>
    <t>REATERRO COMPACTADO MECANIZADO DE VALA OU CAVA COM COMPACTADOR</t>
  </si>
  <si>
    <t>EXECUÇÃO DE REDE DE ÁGUAS PLUVIAIS EM TUBOS DE CONCRETO PB Simples - Ø 600 mm</t>
  </si>
  <si>
    <t>5.1</t>
  </si>
  <si>
    <t>5.2</t>
  </si>
  <si>
    <t>5.3</t>
  </si>
  <si>
    <t>5.4</t>
  </si>
  <si>
    <t>46.12.080</t>
  </si>
  <si>
    <t>TUBO DE CONCRETO (PA-1), DN= 600MM</t>
  </si>
  <si>
    <t>5.5</t>
  </si>
  <si>
    <t>EXECUÇÃO DAS BOCOS-DE-LOBO</t>
  </si>
  <si>
    <t>6.1</t>
  </si>
  <si>
    <t>49.12.010</t>
  </si>
  <si>
    <t>BOCA DE LOBO SIMPLES TIPO PMSP COM TAMPA DE CONCRETO</t>
  </si>
  <si>
    <t xml:space="preserve">UN </t>
  </si>
  <si>
    <t>6.2</t>
  </si>
  <si>
    <t>49.12.030</t>
  </si>
  <si>
    <t>BOCA DE LOBO DUPLA TIPO PMSP COM TAMPA DE CONCRETO</t>
  </si>
  <si>
    <t>EXECUÇÃO DE POÇOS DE VISITA</t>
  </si>
  <si>
    <t>7.1</t>
  </si>
  <si>
    <t>49.12.140</t>
  </si>
  <si>
    <t>POÇO DE VISITA EM ALVENARIA TIPO PMSP - BALÃO</t>
  </si>
  <si>
    <t>UN</t>
  </si>
  <si>
    <t>7.2</t>
  </si>
  <si>
    <t>49.12.120</t>
  </si>
  <si>
    <t>CHAMINÉ PARA POÇO DE VISITA TIPO PMSP EM ALVENARIA, DIÂMETRO INTERNO 70 CM - PESCOÇO</t>
  </si>
  <si>
    <t>7.3</t>
  </si>
  <si>
    <t>49.06.400</t>
  </si>
  <si>
    <t>TAMPÃO EM FERRO FUNDIDO, DIÂMETRO DE 600 MM, CLASSE B 125 (RUPTURA &gt; 125 KN)</t>
  </si>
  <si>
    <t>PAVIMENTAÇÃO ASFÁLTICA</t>
  </si>
  <si>
    <t>8.1</t>
  </si>
  <si>
    <t>BASE DE SOLO - BRITA (40/60), MISTURA EM USINA, COMPACTACAO 100% PROCTOR MODIFICADO, EXCLUSIVE ESCAVACAO, CARGA E TRANSPORTE</t>
  </si>
  <si>
    <t>8.2</t>
  </si>
  <si>
    <t>54.01.210</t>
  </si>
  <si>
    <t>BASE DE BRITA GRADUADA</t>
  </si>
  <si>
    <t>8.3</t>
  </si>
  <si>
    <t>54.01.050</t>
  </si>
  <si>
    <t>COMPACTAÇÃO DO SUBLEITO MÍNIMO DE 95% DO PN</t>
  </si>
  <si>
    <t>8.4</t>
  </si>
  <si>
    <t>54.03.240</t>
  </si>
  <si>
    <t>IMPRIMAÇÃO BETUMINOSA IMPERMEABILIZANTE</t>
  </si>
  <si>
    <t>8.5</t>
  </si>
  <si>
    <t>54.03.230</t>
  </si>
  <si>
    <t>IMPRIMAÇÃO BETUMINOSA LIGANTE</t>
  </si>
  <si>
    <t>8.6</t>
  </si>
  <si>
    <t>54.03.210</t>
  </si>
  <si>
    <t>CAMADA DE ROLAMENTO EM CONCRETO BETUMINOSO USINADO QUENTE - CBUQ</t>
  </si>
  <si>
    <t>8.7</t>
  </si>
  <si>
    <t>TRANSPORTE COM CAMINHÃO BASCULANTE 10 M3 DE MASSA ASFALTICA PARA PAVIMENTAÇÃO URBANA</t>
  </si>
  <si>
    <t>M3XKM</t>
  </si>
  <si>
    <t>CONTROLE TECNOLÓGICO</t>
  </si>
  <si>
    <t>9.1</t>
  </si>
  <si>
    <t>INFRA</t>
  </si>
  <si>
    <t>ENSAIOS DE LABORATÓRIO - DOSAGEM MARSHALL, GRANULOMETRIA, TEOR DE ASFALTO, ESTABILIDADE E FLUÊNCIA</t>
  </si>
  <si>
    <t>ENS.</t>
  </si>
  <si>
    <t>LIMPEZA FINAL</t>
  </si>
  <si>
    <t>10.1</t>
  </si>
  <si>
    <t>55.01.020</t>
  </si>
  <si>
    <t>LIMPEZA FINAL DA OBRA</t>
  </si>
  <si>
    <t>10.2</t>
  </si>
  <si>
    <t>07.10.020</t>
  </si>
  <si>
    <t>ESPALHAMENTO DE SOLO EM BOTA-FORA COM COMPACTAÇÃO SEM CONTROLE</t>
  </si>
  <si>
    <t>TOTAIS</t>
  </si>
  <si>
    <t>TOTAL GERAL</t>
  </si>
  <si>
    <t>SERGIO DEL BIANCHI JUNIOR</t>
  </si>
  <si>
    <t>ROQUE GOMES FILHO</t>
  </si>
  <si>
    <t>PREFEITO MUNICIPAL</t>
  </si>
  <si>
    <t>RESPONSÁVEL TÉCNICO</t>
  </si>
  <si>
    <t>CREA: 060083642-7</t>
  </si>
  <si>
    <t xml:space="preserve">
PLANILHA DE ORÇAMENTO</t>
  </si>
  <si>
    <t>Empreendi- mento</t>
  </si>
  <si>
    <t>AUXILIARR TÉCNICO DE ENGENHARIA COM ENCARGOS COMPLEMENTARES</t>
  </si>
  <si>
    <t xml:space="preserve">(( Duzentos e trinta e sete mil, sessenta e treis reais )) </t>
  </si>
  <si>
    <t>Espírito Santo do Pinhal, 09 de julho de 2020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</si>
</sst>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0.00%"/>
    <numFmt numFmtId="167" formatCode="MM/YY"/>
    <numFmt numFmtId="168" formatCode="0"/>
    <numFmt numFmtId="169" formatCode="#,##0.00"/>
    <numFmt numFmtId="170" formatCode="_(&quot;Cr$&quot;* #,##0.00_);_(&quot;Cr$&quot;* \(#,##0.00\);_(&quot;Cr$&quot;* \-??_);_(@_)"/>
    <numFmt numFmtId="171" formatCode="_(* #,##0.00_);_(* \(#,##0.00\);_(* \-??_);_(@_)"/>
    <numFmt numFmtId="172" formatCode="0.00"/>
    <numFmt numFmtId="173" formatCode="_(* #,##0.00_);_(* \(#,##0.00\);_(* \-??_);_(@_)"/>
    <numFmt numFmtId="174" formatCode="_-[$R$-416]\ * #,##0.00_-;\-[$R$-416]\ * #,##0.00_-;_-[$R$-416]\ * \-??_-;_-@_-"/>
  </numFmts>
  <fonts count="14"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56"/>
      <name val="Verdana"/>
      <family val="2"/>
    </font>
    <font>
      <sz val="12"/>
      <color indexed="56"/>
      <name val="Verdana"/>
      <family val="2"/>
    </font>
    <font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2"/>
      <color indexed="56"/>
      <name val="Arial"/>
      <family val="2"/>
    </font>
    <font>
      <sz val="12"/>
      <color indexed="10"/>
      <name val="Arial"/>
      <family val="2"/>
    </font>
    <font>
      <b/>
      <sz val="12"/>
      <color indexed="5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18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2" fillId="0" borderId="1" xfId="0" applyFont="1" applyFill="1" applyBorder="1" applyAlignment="1">
      <alignment horizontal="center" vertical="center" shrinkToFit="1"/>
    </xf>
    <xf numFmtId="164" fontId="2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/>
    </xf>
    <xf numFmtId="164" fontId="3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5" fillId="0" borderId="7" xfId="0" applyFont="1" applyFill="1" applyBorder="1" applyAlignment="1">
      <alignment horizontal="center" vertical="center" shrinkToFit="1"/>
    </xf>
    <xf numFmtId="164" fontId="4" fillId="0" borderId="8" xfId="0" applyFont="1" applyFill="1" applyBorder="1" applyAlignment="1">
      <alignment horizontal="right" vertical="center" wrapText="1"/>
    </xf>
    <xf numFmtId="164" fontId="6" fillId="0" borderId="9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5" fillId="0" borderId="12" xfId="0" applyFont="1" applyBorder="1" applyAlignment="1">
      <alignment horizontal="center" vertical="center"/>
    </xf>
    <xf numFmtId="166" fontId="5" fillId="0" borderId="12" xfId="19" applyNumberFormat="1" applyFont="1" applyFill="1" applyBorder="1" applyAlignment="1" applyProtection="1">
      <alignment horizontal="center" vertical="center"/>
      <protection/>
    </xf>
    <xf numFmtId="164" fontId="1" fillId="0" borderId="13" xfId="0" applyFont="1" applyBorder="1" applyAlignment="1">
      <alignment/>
    </xf>
    <xf numFmtId="164" fontId="1" fillId="0" borderId="6" xfId="0" applyFont="1" applyBorder="1" applyAlignment="1">
      <alignment/>
    </xf>
    <xf numFmtId="164" fontId="7" fillId="0" borderId="14" xfId="0" applyFont="1" applyBorder="1" applyAlignment="1">
      <alignment horizontal="center" vertical="center"/>
    </xf>
    <xf numFmtId="164" fontId="7" fillId="0" borderId="11" xfId="0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3" fillId="0" borderId="16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/>
    </xf>
    <xf numFmtId="171" fontId="9" fillId="2" borderId="20" xfId="0" applyNumberFormat="1" applyFont="1" applyFill="1" applyBorder="1" applyAlignment="1">
      <alignment wrapText="1"/>
    </xf>
    <xf numFmtId="171" fontId="10" fillId="2" borderId="20" xfId="0" applyNumberFormat="1" applyFont="1" applyFill="1" applyBorder="1" applyAlignment="1">
      <alignment wrapText="1"/>
    </xf>
    <xf numFmtId="164" fontId="9" fillId="2" borderId="20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/>
    </xf>
    <xf numFmtId="169" fontId="10" fillId="2" borderId="20" xfId="0" applyNumberFormat="1" applyFont="1" applyFill="1" applyBorder="1" applyAlignment="1">
      <alignment horizontal="right" vertical="center"/>
    </xf>
    <xf numFmtId="169" fontId="9" fillId="2" borderId="20" xfId="17" applyNumberFormat="1" applyFont="1" applyFill="1" applyBorder="1" applyAlignment="1" applyProtection="1">
      <alignment horizontal="right" vertical="center"/>
      <protection/>
    </xf>
    <xf numFmtId="169" fontId="10" fillId="2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10" fillId="3" borderId="21" xfId="0" applyNumberFormat="1" applyFont="1" applyFill="1" applyBorder="1" applyAlignment="1">
      <alignment horizontal="center"/>
    </xf>
    <xf numFmtId="171" fontId="10" fillId="3" borderId="21" xfId="0" applyNumberFormat="1" applyFont="1" applyFill="1" applyBorder="1" applyAlignment="1">
      <alignment wrapText="1"/>
    </xf>
    <xf numFmtId="171" fontId="10" fillId="3" borderId="21" xfId="0" applyNumberFormat="1" applyFont="1" applyFill="1" applyBorder="1" applyAlignment="1">
      <alignment horizontal="center" wrapText="1"/>
    </xf>
    <xf numFmtId="169" fontId="10" fillId="3" borderId="21" xfId="0" applyNumberFormat="1" applyFont="1" applyFill="1" applyBorder="1" applyAlignment="1">
      <alignment horizontal="center" vertical="center"/>
    </xf>
    <xf numFmtId="172" fontId="10" fillId="3" borderId="21" xfId="0" applyNumberFormat="1" applyFont="1" applyFill="1" applyBorder="1" applyAlignment="1">
      <alignment horizontal="right" vertical="center" wrapText="1"/>
    </xf>
    <xf numFmtId="169" fontId="10" fillId="3" borderId="21" xfId="0" applyNumberFormat="1" applyFont="1" applyFill="1" applyBorder="1" applyAlignment="1">
      <alignment horizontal="right" vertical="center"/>
    </xf>
    <xf numFmtId="169" fontId="10" fillId="3" borderId="20" xfId="17" applyNumberFormat="1" applyFont="1" applyFill="1" applyBorder="1" applyAlignment="1" applyProtection="1">
      <alignment horizontal="right" vertical="center"/>
      <protection/>
    </xf>
    <xf numFmtId="169" fontId="10" fillId="3" borderId="21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64" fontId="10" fillId="3" borderId="0" xfId="0" applyFont="1" applyFill="1" applyAlignment="1">
      <alignment/>
    </xf>
    <xf numFmtId="164" fontId="9" fillId="2" borderId="21" xfId="0" applyNumberFormat="1" applyFont="1" applyFill="1" applyBorder="1" applyAlignment="1">
      <alignment horizontal="center"/>
    </xf>
    <xf numFmtId="171" fontId="9" fillId="2" borderId="21" xfId="0" applyNumberFormat="1" applyFont="1" applyFill="1" applyBorder="1" applyAlignment="1">
      <alignment wrapText="1"/>
    </xf>
    <xf numFmtId="171" fontId="10" fillId="2" borderId="21" xfId="0" applyNumberFormat="1" applyFont="1" applyFill="1" applyBorder="1" applyAlignment="1">
      <alignment wrapText="1"/>
    </xf>
    <xf numFmtId="164" fontId="10" fillId="2" borderId="21" xfId="0" applyNumberFormat="1" applyFont="1" applyFill="1" applyBorder="1" applyAlignment="1">
      <alignment/>
    </xf>
    <xf numFmtId="164" fontId="10" fillId="2" borderId="21" xfId="0" applyNumberFormat="1" applyFont="1" applyFill="1" applyBorder="1" applyAlignment="1">
      <alignment horizontal="right" vertical="center" wrapText="1"/>
    </xf>
    <xf numFmtId="169" fontId="10" fillId="2" borderId="21" xfId="0" applyNumberFormat="1" applyFont="1" applyFill="1" applyBorder="1" applyAlignment="1">
      <alignment horizontal="right" vertical="center"/>
    </xf>
    <xf numFmtId="169" fontId="10" fillId="2" borderId="21" xfId="0" applyNumberFormat="1" applyFont="1" applyFill="1" applyBorder="1" applyAlignment="1">
      <alignment/>
    </xf>
    <xf numFmtId="164" fontId="10" fillId="3" borderId="21" xfId="0" applyNumberFormat="1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 vertical="center"/>
    </xf>
    <xf numFmtId="171" fontId="10" fillId="3" borderId="20" xfId="0" applyNumberFormat="1" applyFont="1" applyFill="1" applyBorder="1" applyAlignment="1">
      <alignment horizontal="left" vertical="center" wrapText="1"/>
    </xf>
    <xf numFmtId="171" fontId="10" fillId="3" borderId="20" xfId="0" applyNumberFormat="1" applyFont="1" applyFill="1" applyBorder="1" applyAlignment="1">
      <alignment horizontal="center" vertical="center" wrapText="1"/>
    </xf>
    <xf numFmtId="169" fontId="9" fillId="3" borderId="21" xfId="0" applyNumberFormat="1" applyFont="1" applyFill="1" applyBorder="1" applyAlignment="1">
      <alignment/>
    </xf>
    <xf numFmtId="164" fontId="9" fillId="2" borderId="21" xfId="0" applyNumberFormat="1" applyFont="1" applyFill="1" applyBorder="1" applyAlignment="1">
      <alignment horizontal="center" vertical="center" wrapText="1"/>
    </xf>
    <xf numFmtId="169" fontId="9" fillId="2" borderId="20" xfId="17" applyNumberFormat="1" applyFont="1" applyFill="1" applyBorder="1" applyAlignment="1" applyProtection="1">
      <alignment horizontal="right" vertical="center" wrapText="1"/>
      <protection/>
    </xf>
    <xf numFmtId="164" fontId="9" fillId="3" borderId="0" xfId="0" applyFont="1" applyFill="1" applyAlignment="1">
      <alignment/>
    </xf>
    <xf numFmtId="169" fontId="10" fillId="3" borderId="21" xfId="0" applyNumberFormat="1" applyFont="1" applyFill="1" applyBorder="1" applyAlignment="1">
      <alignment horizontal="right" vertical="center" wrapText="1"/>
    </xf>
    <xf numFmtId="164" fontId="9" fillId="0" borderId="0" xfId="0" applyFont="1" applyAlignment="1">
      <alignment/>
    </xf>
    <xf numFmtId="169" fontId="9" fillId="2" borderId="21" xfId="0" applyNumberFormat="1" applyFont="1" applyFill="1" applyBorder="1" applyAlignment="1">
      <alignment horizontal="right" vertical="center"/>
    </xf>
    <xf numFmtId="171" fontId="9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 applyProtection="1">
      <alignment/>
      <protection hidden="1" locked="0"/>
    </xf>
    <xf numFmtId="164" fontId="9" fillId="0" borderId="0" xfId="0" applyNumberFormat="1" applyFont="1" applyFill="1" applyBorder="1" applyAlignment="1" applyProtection="1">
      <alignment/>
      <protection hidden="1" locked="0"/>
    </xf>
    <xf numFmtId="172" fontId="9" fillId="2" borderId="3" xfId="0" applyNumberFormat="1" applyFont="1" applyFill="1" applyBorder="1" applyAlignment="1">
      <alignment horizontal="right" vertical="center"/>
    </xf>
    <xf numFmtId="174" fontId="11" fillId="2" borderId="3" xfId="17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Alignment="1">
      <alignment/>
    </xf>
    <xf numFmtId="164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center" vertical="center"/>
    </xf>
    <xf numFmtId="164" fontId="12" fillId="0" borderId="22" xfId="0" applyFont="1" applyBorder="1" applyAlignment="1">
      <alignment/>
    </xf>
    <xf numFmtId="164" fontId="10" fillId="0" borderId="0" xfId="0" applyFont="1" applyAlignment="1">
      <alignment horizontal="center" vertical="center"/>
    </xf>
    <xf numFmtId="164" fontId="10" fillId="0" borderId="22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23" xfId="0" applyFont="1" applyBorder="1" applyAlignment="1">
      <alignment horizontal="center"/>
    </xf>
    <xf numFmtId="172" fontId="10" fillId="0" borderId="0" xfId="0" applyNumberFormat="1" applyFont="1" applyAlignment="1">
      <alignment horizontal="center" vertical="center"/>
    </xf>
    <xf numFmtId="164" fontId="10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164" fontId="1" fillId="0" borderId="21" xfId="0" applyFont="1" applyBorder="1" applyAlignment="1">
      <alignment/>
    </xf>
    <xf numFmtId="164" fontId="13" fillId="0" borderId="24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top" wrapText="1"/>
    </xf>
    <xf numFmtId="164" fontId="13" fillId="0" borderId="24" xfId="0" applyFont="1" applyBorder="1" applyAlignment="1">
      <alignment horizontal="right" vertical="center" wrapText="1"/>
    </xf>
    <xf numFmtId="164" fontId="5" fillId="0" borderId="26" xfId="0" applyFont="1" applyFill="1" applyBorder="1" applyAlignment="1">
      <alignment horizontal="center" vertical="center"/>
    </xf>
    <xf numFmtId="164" fontId="1" fillId="0" borderId="27" xfId="0" applyFont="1" applyFill="1" applyBorder="1" applyAlignment="1">
      <alignment horizontal="center" vertical="center" wrapText="1"/>
    </xf>
    <xf numFmtId="164" fontId="13" fillId="0" borderId="26" xfId="0" applyFont="1" applyFill="1" applyBorder="1" applyAlignment="1">
      <alignment horizontal="center" vertical="center" wrapText="1"/>
    </xf>
    <xf numFmtId="164" fontId="6" fillId="0" borderId="27" xfId="0" applyFont="1" applyFill="1" applyBorder="1" applyAlignment="1">
      <alignment horizontal="center" vertical="center" wrapText="1"/>
    </xf>
    <xf numFmtId="164" fontId="1" fillId="0" borderId="24" xfId="0" applyFont="1" applyBorder="1" applyAlignment="1">
      <alignment/>
    </xf>
    <xf numFmtId="164" fontId="1" fillId="0" borderId="26" xfId="0" applyFont="1" applyBorder="1" applyAlignment="1">
      <alignment/>
    </xf>
    <xf numFmtId="164" fontId="5" fillId="0" borderId="26" xfId="0" applyFont="1" applyBorder="1" applyAlignment="1">
      <alignment horizontal="center" vertical="center"/>
    </xf>
    <xf numFmtId="166" fontId="5" fillId="0" borderId="27" xfId="19" applyNumberFormat="1" applyFont="1" applyFill="1" applyBorder="1" applyAlignment="1" applyProtection="1">
      <alignment horizontal="center" vertical="center"/>
      <protection/>
    </xf>
    <xf numFmtId="164" fontId="3" fillId="0" borderId="28" xfId="0" applyFont="1" applyFill="1" applyBorder="1" applyAlignment="1">
      <alignment horizontal="center" vertical="center"/>
    </xf>
    <xf numFmtId="164" fontId="3" fillId="0" borderId="29" xfId="0" applyFont="1" applyFill="1" applyBorder="1" applyAlignment="1">
      <alignment horizontal="center" vertical="center"/>
    </xf>
    <xf numFmtId="167" fontId="3" fillId="0" borderId="29" xfId="0" applyNumberFormat="1" applyFont="1" applyFill="1" applyBorder="1" applyAlignment="1">
      <alignment horizontal="center" vertical="center"/>
    </xf>
    <xf numFmtId="164" fontId="3" fillId="0" borderId="27" xfId="0" applyFont="1" applyFill="1" applyBorder="1" applyAlignment="1">
      <alignment horizontal="center" vertical="center"/>
    </xf>
    <xf numFmtId="164" fontId="3" fillId="0" borderId="30" xfId="0" applyFont="1" applyFill="1" applyBorder="1" applyAlignment="1">
      <alignment horizontal="center" vertical="center"/>
    </xf>
    <xf numFmtId="164" fontId="3" fillId="0" borderId="30" xfId="0" applyFont="1" applyFill="1" applyBorder="1" applyAlignment="1">
      <alignment horizontal="center" vertical="center" wrapText="1"/>
    </xf>
    <xf numFmtId="164" fontId="3" fillId="0" borderId="31" xfId="0" applyFont="1" applyFill="1" applyBorder="1" applyAlignment="1">
      <alignment horizontal="center" vertical="center"/>
    </xf>
    <xf numFmtId="164" fontId="9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28575</xdr:rowOff>
    </xdr:from>
    <xdr:to>
      <xdr:col>11</xdr:col>
      <xdr:colOff>1038225</xdr:colOff>
      <xdr:row>2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28575"/>
          <a:ext cx="8477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1</xdr:col>
      <xdr:colOff>733425</xdr:colOff>
      <xdr:row>2</xdr:row>
      <xdr:rowOff>323850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10477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="70" zoomScaleNormal="70" workbookViewId="0" topLeftCell="A22">
      <selection activeCell="I53" sqref="A1:I60"/>
    </sheetView>
  </sheetViews>
  <sheetFormatPr defaultColWidth="8.00390625" defaultRowHeight="12.75"/>
  <cols>
    <col min="1" max="1" width="6.7109375" style="1" customWidth="1"/>
    <col min="2" max="2" width="12.28125" style="1" customWidth="1"/>
    <col min="3" max="3" width="12.7109375" style="1" customWidth="1"/>
    <col min="4" max="4" width="64.00390625" style="1" customWidth="1"/>
    <col min="5" max="5" width="15.140625" style="1" customWidth="1"/>
    <col min="6" max="6" width="11.00390625" style="1" customWidth="1"/>
    <col min="7" max="7" width="14.28125" style="1" customWidth="1"/>
    <col min="8" max="8" width="14.8515625" style="2" customWidth="1"/>
    <col min="9" max="9" width="13.421875" style="2" customWidth="1"/>
    <col min="10" max="10" width="18.8515625" style="1" customWidth="1"/>
    <col min="11" max="11" width="22.140625" style="1" customWidth="1"/>
    <col min="12" max="12" width="18.57421875" style="1" customWidth="1"/>
    <col min="13" max="13" width="12.7109375" style="1" customWidth="1"/>
    <col min="14" max="16384" width="9.140625" style="1" customWidth="1"/>
  </cols>
  <sheetData>
    <row r="1" spans="1:12" ht="38.25" customHeight="1">
      <c r="A1" s="3" t="s">
        <v>0</v>
      </c>
      <c r="B1" s="3"/>
      <c r="C1" s="3"/>
      <c r="D1" s="3"/>
      <c r="E1" s="4" t="s">
        <v>1</v>
      </c>
      <c r="F1" s="4"/>
      <c r="G1" s="4"/>
      <c r="H1" s="4"/>
      <c r="I1" s="4"/>
      <c r="J1" s="4"/>
      <c r="K1" s="4"/>
      <c r="L1" s="5"/>
    </row>
    <row r="2" spans="1:13" ht="28.5" customHeight="1">
      <c r="A2" s="6" t="s">
        <v>2</v>
      </c>
      <c r="B2" s="6"/>
      <c r="C2" s="6"/>
      <c r="D2" s="6"/>
      <c r="E2" s="7" t="s">
        <v>3</v>
      </c>
      <c r="F2" s="8" t="s">
        <v>4</v>
      </c>
      <c r="G2" s="8"/>
      <c r="H2" s="8"/>
      <c r="I2" s="8"/>
      <c r="J2" s="8"/>
      <c r="K2" s="8"/>
      <c r="L2" s="5"/>
      <c r="M2" s="9"/>
    </row>
    <row r="3" spans="1:13" ht="36" customHeight="1">
      <c r="A3" s="10" t="s">
        <v>5</v>
      </c>
      <c r="B3" s="10"/>
      <c r="C3" s="10"/>
      <c r="D3" s="10"/>
      <c r="E3" s="11" t="s">
        <v>6</v>
      </c>
      <c r="F3" s="12" t="s">
        <v>7</v>
      </c>
      <c r="G3" s="12"/>
      <c r="H3" s="12"/>
      <c r="I3" s="12"/>
      <c r="J3" s="12"/>
      <c r="K3" s="12"/>
      <c r="L3" s="5"/>
      <c r="M3" s="9"/>
    </row>
    <row r="4" spans="1:13" ht="24.75" customHeight="1">
      <c r="A4" s="13"/>
      <c r="B4" s="9"/>
      <c r="C4" s="9"/>
      <c r="E4" s="14" t="s">
        <v>8</v>
      </c>
      <c r="F4" s="14"/>
      <c r="G4" s="15"/>
      <c r="H4" s="16" t="s">
        <v>9</v>
      </c>
      <c r="I4" s="17">
        <v>0.2085</v>
      </c>
      <c r="L4" s="18"/>
      <c r="M4" s="19"/>
    </row>
    <row r="5" spans="1:12" s="2" customFormat="1" ht="24.75" customHeight="1">
      <c r="A5" s="20"/>
      <c r="B5" s="21"/>
      <c r="C5" s="21"/>
      <c r="D5" s="22"/>
      <c r="E5" s="23"/>
      <c r="F5" s="24"/>
      <c r="G5" s="25" t="s">
        <v>10</v>
      </c>
      <c r="H5" s="25"/>
      <c r="I5" s="25"/>
      <c r="J5" s="26" t="s">
        <v>11</v>
      </c>
      <c r="K5" s="26"/>
      <c r="L5" s="26"/>
    </row>
    <row r="6" spans="1:13" s="2" customFormat="1" ht="15.75" customHeight="1">
      <c r="A6" s="27" t="s">
        <v>12</v>
      </c>
      <c r="B6" s="27" t="s">
        <v>13</v>
      </c>
      <c r="C6" s="27" t="s">
        <v>14</v>
      </c>
      <c r="D6" s="27" t="s">
        <v>15</v>
      </c>
      <c r="E6" s="28" t="s">
        <v>16</v>
      </c>
      <c r="F6" s="29" t="s">
        <v>17</v>
      </c>
      <c r="G6" s="30" t="s">
        <v>18</v>
      </c>
      <c r="H6" s="30"/>
      <c r="I6" s="30"/>
      <c r="J6" s="27" t="s">
        <v>19</v>
      </c>
      <c r="K6" s="27"/>
      <c r="L6" s="27"/>
      <c r="M6" s="31"/>
    </row>
    <row r="7" spans="1:13" s="2" customFormat="1" ht="45.75" customHeight="1">
      <c r="A7" s="27"/>
      <c r="B7" s="27"/>
      <c r="C7" s="27"/>
      <c r="D7" s="27"/>
      <c r="E7" s="28"/>
      <c r="F7" s="29"/>
      <c r="G7" s="32" t="s">
        <v>20</v>
      </c>
      <c r="H7" s="33" t="s">
        <v>21</v>
      </c>
      <c r="I7" s="32" t="s">
        <v>22</v>
      </c>
      <c r="J7" s="34" t="s">
        <v>23</v>
      </c>
      <c r="K7" s="35" t="s">
        <v>24</v>
      </c>
      <c r="L7" s="36" t="s">
        <v>25</v>
      </c>
      <c r="M7" s="37"/>
    </row>
    <row r="8" spans="1:13" s="47" customFormat="1" ht="15.75">
      <c r="A8" s="38">
        <v>1</v>
      </c>
      <c r="B8" s="38"/>
      <c r="C8" s="38"/>
      <c r="D8" s="39" t="s">
        <v>26</v>
      </c>
      <c r="E8" s="40"/>
      <c r="F8" s="41"/>
      <c r="G8" s="42"/>
      <c r="H8" s="43"/>
      <c r="I8" s="44">
        <f>I9</f>
        <v>3913.325</v>
      </c>
      <c r="J8" s="44">
        <f>J9</f>
        <v>3913.325</v>
      </c>
      <c r="K8" s="44">
        <f>K9</f>
        <v>0</v>
      </c>
      <c r="L8" s="45"/>
      <c r="M8" s="46"/>
    </row>
    <row r="9" spans="1:13" s="57" customFormat="1" ht="15.75">
      <c r="A9" s="48" t="s">
        <v>27</v>
      </c>
      <c r="B9" s="48" t="s">
        <v>28</v>
      </c>
      <c r="C9" s="48" t="s">
        <v>29</v>
      </c>
      <c r="D9" s="49" t="s">
        <v>30</v>
      </c>
      <c r="E9" s="50" t="s">
        <v>31</v>
      </c>
      <c r="F9" s="51">
        <v>6.5</v>
      </c>
      <c r="G9" s="52">
        <v>498.18</v>
      </c>
      <c r="H9" s="53">
        <f>ROUND(G9*(1+$I$4),2)</f>
        <v>602.05</v>
      </c>
      <c r="I9" s="54">
        <f>H9*F9</f>
        <v>3913.325</v>
      </c>
      <c r="J9" s="53">
        <f>I9</f>
        <v>3913.325</v>
      </c>
      <c r="K9" s="53"/>
      <c r="L9" s="55"/>
      <c r="M9" s="56"/>
    </row>
    <row r="10" spans="1:13" s="47" customFormat="1" ht="15.75">
      <c r="A10" s="58">
        <v>2</v>
      </c>
      <c r="B10" s="58"/>
      <c r="C10" s="58"/>
      <c r="D10" s="59" t="s">
        <v>32</v>
      </c>
      <c r="E10" s="60"/>
      <c r="F10" s="61"/>
      <c r="G10" s="62"/>
      <c r="H10" s="63"/>
      <c r="I10" s="44">
        <f>SUM(I11:I13)</f>
        <v>25495.71</v>
      </c>
      <c r="J10" s="44">
        <f>SUM(J11:J13)</f>
        <v>2886.75</v>
      </c>
      <c r="K10" s="44">
        <f>SUM(K11:K13)</f>
        <v>22608.96</v>
      </c>
      <c r="L10" s="64"/>
      <c r="M10" s="46"/>
    </row>
    <row r="11" spans="1:13" s="57" customFormat="1" ht="30">
      <c r="A11" s="65" t="s">
        <v>33</v>
      </c>
      <c r="B11" s="66" t="s">
        <v>28</v>
      </c>
      <c r="C11" s="66" t="s">
        <v>34</v>
      </c>
      <c r="D11" s="67" t="s">
        <v>35</v>
      </c>
      <c r="E11" s="68" t="s">
        <v>36</v>
      </c>
      <c r="F11" s="51">
        <v>3</v>
      </c>
      <c r="G11" s="52">
        <v>562.86</v>
      </c>
      <c r="H11" s="53">
        <f aca="true" t="shared" si="0" ref="H11:H13">ROUND(G11*(1+$I$4),2)</f>
        <v>680.22</v>
      </c>
      <c r="I11" s="54">
        <f aca="true" t="shared" si="1" ref="I11:I13">H11*F11</f>
        <v>2040.66</v>
      </c>
      <c r="J11" s="53">
        <f aca="true" t="shared" si="2" ref="J11:J12">I11</f>
        <v>2040.66</v>
      </c>
      <c r="K11" s="53"/>
      <c r="L11" s="55"/>
      <c r="M11" s="56"/>
    </row>
    <row r="12" spans="1:13" s="57" customFormat="1" ht="15.75">
      <c r="A12" s="65" t="s">
        <v>37</v>
      </c>
      <c r="B12" s="66" t="s">
        <v>38</v>
      </c>
      <c r="C12" s="66" t="s">
        <v>39</v>
      </c>
      <c r="D12" s="67" t="s">
        <v>40</v>
      </c>
      <c r="E12" s="68" t="s">
        <v>41</v>
      </c>
      <c r="F12" s="51">
        <v>237</v>
      </c>
      <c r="G12" s="52">
        <v>2.95</v>
      </c>
      <c r="H12" s="53">
        <f t="shared" si="0"/>
        <v>3.57</v>
      </c>
      <c r="I12" s="54">
        <f t="shared" si="1"/>
        <v>846.0899999999999</v>
      </c>
      <c r="J12" s="53">
        <f t="shared" si="2"/>
        <v>846.0899999999999</v>
      </c>
      <c r="K12" s="53"/>
      <c r="L12" s="69"/>
      <c r="M12" s="56"/>
    </row>
    <row r="13" spans="1:13" s="57" customFormat="1" ht="30">
      <c r="A13" s="65" t="s">
        <v>42</v>
      </c>
      <c r="B13" s="66" t="s">
        <v>38</v>
      </c>
      <c r="C13" s="66">
        <v>88255</v>
      </c>
      <c r="D13" s="67" t="s">
        <v>43</v>
      </c>
      <c r="E13" s="68" t="s">
        <v>44</v>
      </c>
      <c r="F13" s="51">
        <v>528</v>
      </c>
      <c r="G13" s="52">
        <v>35.43</v>
      </c>
      <c r="H13" s="53">
        <f t="shared" si="0"/>
        <v>42.82</v>
      </c>
      <c r="I13" s="54">
        <f t="shared" si="1"/>
        <v>22608.96</v>
      </c>
      <c r="K13" s="53">
        <f>I13</f>
        <v>22608.96</v>
      </c>
      <c r="L13" s="69"/>
      <c r="M13" s="56"/>
    </row>
    <row r="14" spans="1:13" s="47" customFormat="1" ht="15.75">
      <c r="A14" s="58">
        <v>3</v>
      </c>
      <c r="B14" s="58"/>
      <c r="C14" s="58"/>
      <c r="D14" s="59" t="s">
        <v>45</v>
      </c>
      <c r="E14" s="60"/>
      <c r="F14" s="61"/>
      <c r="G14" s="61"/>
      <c r="H14" s="63"/>
      <c r="I14" s="44">
        <f>SUM(I15:I17)</f>
        <v>14713.660800000001</v>
      </c>
      <c r="J14" s="44">
        <f>SUM(J15:J17)</f>
        <v>14713.660800000001</v>
      </c>
      <c r="K14" s="44">
        <f>SUM(K15:K17)</f>
        <v>0</v>
      </c>
      <c r="L14" s="64"/>
      <c r="M14" s="46"/>
    </row>
    <row r="15" spans="1:13" s="57" customFormat="1" ht="45">
      <c r="A15" s="65" t="s">
        <v>46</v>
      </c>
      <c r="B15" s="66" t="s">
        <v>28</v>
      </c>
      <c r="C15" s="66" t="s">
        <v>47</v>
      </c>
      <c r="D15" s="67" t="s">
        <v>48</v>
      </c>
      <c r="E15" s="68" t="s">
        <v>49</v>
      </c>
      <c r="F15" s="51">
        <v>547.2</v>
      </c>
      <c r="G15" s="52">
        <v>16.06</v>
      </c>
      <c r="H15" s="53">
        <f aca="true" t="shared" si="3" ref="H15:H17">ROUND(G15*(1+$I$4),2)</f>
        <v>19.41</v>
      </c>
      <c r="I15" s="54">
        <f aca="true" t="shared" si="4" ref="I15:I17">H15*F15</f>
        <v>10621.152000000002</v>
      </c>
      <c r="J15" s="53">
        <f aca="true" t="shared" si="5" ref="J15:J17">I15</f>
        <v>10621.152000000002</v>
      </c>
      <c r="K15" s="55"/>
      <c r="L15" s="55"/>
      <c r="M15" s="56"/>
    </row>
    <row r="16" spans="1:13" s="57" customFormat="1" ht="60">
      <c r="A16" s="65" t="s">
        <v>50</v>
      </c>
      <c r="B16" s="66" t="s">
        <v>28</v>
      </c>
      <c r="C16" s="66" t="s">
        <v>51</v>
      </c>
      <c r="D16" s="67" t="s">
        <v>52</v>
      </c>
      <c r="E16" s="68" t="s">
        <v>53</v>
      </c>
      <c r="F16" s="51">
        <v>27.36</v>
      </c>
      <c r="G16" s="52">
        <v>101.18</v>
      </c>
      <c r="H16" s="53">
        <f t="shared" si="3"/>
        <v>122.28</v>
      </c>
      <c r="I16" s="54">
        <f t="shared" si="4"/>
        <v>3345.5808</v>
      </c>
      <c r="J16" s="53">
        <f t="shared" si="5"/>
        <v>3345.5808</v>
      </c>
      <c r="K16" s="55"/>
      <c r="L16" s="55"/>
      <c r="M16" s="56"/>
    </row>
    <row r="17" spans="1:13" s="57" customFormat="1" ht="30">
      <c r="A17" s="65" t="s">
        <v>54</v>
      </c>
      <c r="B17" s="66" t="s">
        <v>28</v>
      </c>
      <c r="C17" s="66" t="s">
        <v>55</v>
      </c>
      <c r="D17" s="67" t="s">
        <v>56</v>
      </c>
      <c r="E17" s="68" t="s">
        <v>53</v>
      </c>
      <c r="F17" s="51">
        <v>27.36</v>
      </c>
      <c r="G17" s="52">
        <v>22.59</v>
      </c>
      <c r="H17" s="53">
        <f t="shared" si="3"/>
        <v>27.3</v>
      </c>
      <c r="I17" s="54">
        <f t="shared" si="4"/>
        <v>746.928</v>
      </c>
      <c r="J17" s="53">
        <f t="shared" si="5"/>
        <v>746.928</v>
      </c>
      <c r="K17" s="55"/>
      <c r="L17" s="55"/>
      <c r="M17" s="56"/>
    </row>
    <row r="18" spans="1:13" s="47" customFormat="1" ht="54" customHeight="1">
      <c r="A18" s="70">
        <v>4</v>
      </c>
      <c r="B18" s="70"/>
      <c r="C18" s="70"/>
      <c r="D18" s="59" t="s">
        <v>57</v>
      </c>
      <c r="E18" s="60"/>
      <c r="F18" s="61"/>
      <c r="G18" s="61"/>
      <c r="H18" s="63"/>
      <c r="I18" s="71">
        <f>SUM(I19:I23)</f>
        <v>13819.96</v>
      </c>
      <c r="J18" s="71">
        <f>SUM(J19:J23)</f>
        <v>13819.96</v>
      </c>
      <c r="K18" s="71">
        <f>SUM(K19:K23)</f>
        <v>0</v>
      </c>
      <c r="L18" s="64"/>
      <c r="M18" s="46"/>
    </row>
    <row r="19" spans="1:19" s="57" customFormat="1" ht="15.75">
      <c r="A19" s="65" t="s">
        <v>58</v>
      </c>
      <c r="B19" s="66" t="s">
        <v>28</v>
      </c>
      <c r="C19" s="66" t="s">
        <v>59</v>
      </c>
      <c r="D19" s="67" t="s">
        <v>60</v>
      </c>
      <c r="E19" s="68" t="s">
        <v>41</v>
      </c>
      <c r="F19" s="51">
        <v>120</v>
      </c>
      <c r="G19" s="52">
        <v>0.92</v>
      </c>
      <c r="H19" s="53">
        <f aca="true" t="shared" si="6" ref="H19:H23">ROUND(G19*(1+$I$4),2)</f>
        <v>1.11</v>
      </c>
      <c r="I19" s="54">
        <f aca="true" t="shared" si="7" ref="I19:I23">H19*F19</f>
        <v>133.20000000000002</v>
      </c>
      <c r="J19" s="53">
        <f aca="true" t="shared" si="8" ref="J19:J23">I19</f>
        <v>133.20000000000002</v>
      </c>
      <c r="K19" s="55"/>
      <c r="L19" s="55"/>
      <c r="M19" s="56"/>
      <c r="N19" s="72"/>
      <c r="Q19" s="72"/>
      <c r="R19" s="72"/>
      <c r="S19" s="72"/>
    </row>
    <row r="20" spans="1:13" s="57" customFormat="1" ht="30">
      <c r="A20" s="65" t="s">
        <v>61</v>
      </c>
      <c r="B20" s="66" t="s">
        <v>28</v>
      </c>
      <c r="C20" s="66" t="s">
        <v>62</v>
      </c>
      <c r="D20" s="67" t="s">
        <v>63</v>
      </c>
      <c r="E20" s="68" t="s">
        <v>53</v>
      </c>
      <c r="F20" s="51">
        <v>151.2</v>
      </c>
      <c r="G20" s="52">
        <v>7.71</v>
      </c>
      <c r="H20" s="53">
        <f t="shared" si="6"/>
        <v>9.32</v>
      </c>
      <c r="I20" s="54">
        <f t="shared" si="7"/>
        <v>1409.184</v>
      </c>
      <c r="J20" s="53">
        <f t="shared" si="8"/>
        <v>1409.184</v>
      </c>
      <c r="K20" s="55"/>
      <c r="L20" s="69"/>
      <c r="M20" s="56"/>
    </row>
    <row r="21" spans="1:13" s="57" customFormat="1" ht="45">
      <c r="A21" s="65" t="s">
        <v>64</v>
      </c>
      <c r="B21" s="66" t="s">
        <v>38</v>
      </c>
      <c r="C21" s="66">
        <v>94097</v>
      </c>
      <c r="D21" s="67" t="s">
        <v>65</v>
      </c>
      <c r="E21" s="68" t="s">
        <v>49</v>
      </c>
      <c r="F21" s="51">
        <v>120</v>
      </c>
      <c r="G21" s="52">
        <v>5.81</v>
      </c>
      <c r="H21" s="53">
        <f t="shared" si="6"/>
        <v>7.02</v>
      </c>
      <c r="I21" s="54">
        <f t="shared" si="7"/>
        <v>842.4</v>
      </c>
      <c r="J21" s="53">
        <f t="shared" si="8"/>
        <v>842.4</v>
      </c>
      <c r="K21" s="69"/>
      <c r="L21" s="55"/>
      <c r="M21" s="56"/>
    </row>
    <row r="22" spans="1:13" s="57" customFormat="1" ht="15.75">
      <c r="A22" s="65" t="s">
        <v>66</v>
      </c>
      <c r="B22" s="66" t="s">
        <v>28</v>
      </c>
      <c r="C22" s="66" t="s">
        <v>67</v>
      </c>
      <c r="D22" s="67" t="s">
        <v>68</v>
      </c>
      <c r="E22" s="68" t="s">
        <v>41</v>
      </c>
      <c r="F22" s="51">
        <v>120</v>
      </c>
      <c r="G22" s="52">
        <v>75.42</v>
      </c>
      <c r="H22" s="53">
        <f t="shared" si="6"/>
        <v>91.15</v>
      </c>
      <c r="I22" s="54">
        <f t="shared" si="7"/>
        <v>10938</v>
      </c>
      <c r="J22" s="53">
        <f t="shared" si="8"/>
        <v>10938</v>
      </c>
      <c r="K22" s="55"/>
      <c r="L22" s="55"/>
      <c r="M22" s="56"/>
    </row>
    <row r="23" spans="1:13" s="57" customFormat="1" ht="30">
      <c r="A23" s="65" t="s">
        <v>69</v>
      </c>
      <c r="B23" s="66" t="s">
        <v>28</v>
      </c>
      <c r="C23" s="66" t="s">
        <v>70</v>
      </c>
      <c r="D23" s="67" t="s">
        <v>71</v>
      </c>
      <c r="E23" s="68" t="s">
        <v>53</v>
      </c>
      <c r="F23" s="51">
        <v>85.72</v>
      </c>
      <c r="G23" s="52">
        <v>4.8</v>
      </c>
      <c r="H23" s="53">
        <f t="shared" si="6"/>
        <v>5.8</v>
      </c>
      <c r="I23" s="54">
        <f t="shared" si="7"/>
        <v>497.176</v>
      </c>
      <c r="J23" s="53">
        <f t="shared" si="8"/>
        <v>497.176</v>
      </c>
      <c r="K23" s="55"/>
      <c r="L23" s="55"/>
      <c r="M23" s="56"/>
    </row>
    <row r="24" spans="1:13" s="47" customFormat="1" ht="31.5">
      <c r="A24" s="70">
        <v>5</v>
      </c>
      <c r="B24" s="70"/>
      <c r="C24" s="70"/>
      <c r="D24" s="59" t="s">
        <v>72</v>
      </c>
      <c r="E24" s="60"/>
      <c r="F24" s="61"/>
      <c r="G24" s="61"/>
      <c r="H24" s="63"/>
      <c r="I24" s="71">
        <f>SUM(I25:I29)</f>
        <v>49585.162000000004</v>
      </c>
      <c r="J24" s="71">
        <f>SUM(J25:J29)</f>
        <v>49585.162000000004</v>
      </c>
      <c r="K24" s="71">
        <f>SUM(K25:K29)</f>
        <v>0</v>
      </c>
      <c r="L24" s="64"/>
      <c r="M24" s="46"/>
    </row>
    <row r="25" spans="1:19" s="57" customFormat="1" ht="15.75">
      <c r="A25" s="65" t="s">
        <v>73</v>
      </c>
      <c r="B25" s="66" t="s">
        <v>28</v>
      </c>
      <c r="C25" s="66" t="s">
        <v>59</v>
      </c>
      <c r="D25" s="67" t="s">
        <v>60</v>
      </c>
      <c r="E25" s="68" t="s">
        <v>41</v>
      </c>
      <c r="F25" s="51">
        <v>237</v>
      </c>
      <c r="G25" s="52">
        <v>0.92</v>
      </c>
      <c r="H25" s="53">
        <f aca="true" t="shared" si="9" ref="H25:H27">ROUND(G25*(1+$I$4),2)</f>
        <v>1.11</v>
      </c>
      <c r="I25" s="54">
        <f aca="true" t="shared" si="10" ref="I25:I29">H25*F25</f>
        <v>263.07000000000005</v>
      </c>
      <c r="J25" s="53">
        <f aca="true" t="shared" si="11" ref="J25:J29">I25</f>
        <v>263.07000000000005</v>
      </c>
      <c r="K25" s="55"/>
      <c r="L25" s="55"/>
      <c r="M25" s="56"/>
      <c r="N25" s="72"/>
      <c r="Q25" s="72"/>
      <c r="R25" s="72"/>
      <c r="S25" s="72"/>
    </row>
    <row r="26" spans="1:13" s="57" customFormat="1" ht="30">
      <c r="A26" s="65" t="s">
        <v>74</v>
      </c>
      <c r="B26" s="66" t="s">
        <v>28</v>
      </c>
      <c r="C26" s="66" t="s">
        <v>62</v>
      </c>
      <c r="D26" s="67" t="s">
        <v>63</v>
      </c>
      <c r="E26" s="68" t="s">
        <v>53</v>
      </c>
      <c r="F26" s="51">
        <v>414.75</v>
      </c>
      <c r="G26" s="52">
        <v>7.71</v>
      </c>
      <c r="H26" s="53">
        <f t="shared" si="9"/>
        <v>9.32</v>
      </c>
      <c r="I26" s="54">
        <f t="shared" si="10"/>
        <v>3865.4700000000003</v>
      </c>
      <c r="J26" s="53">
        <f t="shared" si="11"/>
        <v>3865.4700000000003</v>
      </c>
      <c r="K26" s="55"/>
      <c r="L26" s="69"/>
      <c r="M26" s="56"/>
    </row>
    <row r="27" spans="1:13" s="57" customFormat="1" ht="45">
      <c r="A27" s="65" t="s">
        <v>75</v>
      </c>
      <c r="B27" s="66" t="s">
        <v>38</v>
      </c>
      <c r="C27" s="66">
        <v>94097</v>
      </c>
      <c r="D27" s="67" t="s">
        <v>65</v>
      </c>
      <c r="E27" s="68" t="s">
        <v>49</v>
      </c>
      <c r="F27" s="51">
        <v>284.4</v>
      </c>
      <c r="G27" s="52">
        <v>5.81</v>
      </c>
      <c r="H27" s="53">
        <f t="shared" si="9"/>
        <v>7.02</v>
      </c>
      <c r="I27" s="54">
        <f t="shared" si="10"/>
        <v>1996.4879999999998</v>
      </c>
      <c r="J27" s="53">
        <f t="shared" si="11"/>
        <v>1996.4879999999998</v>
      </c>
      <c r="K27" s="69"/>
      <c r="L27" s="55"/>
      <c r="M27" s="56"/>
    </row>
    <row r="28" spans="1:13" s="57" customFormat="1" ht="15.75">
      <c r="A28" s="65" t="s">
        <v>76</v>
      </c>
      <c r="B28" s="66" t="s">
        <v>28</v>
      </c>
      <c r="C28" s="66" t="s">
        <v>77</v>
      </c>
      <c r="D28" s="67" t="s">
        <v>78</v>
      </c>
      <c r="E28" s="68" t="s">
        <v>41</v>
      </c>
      <c r="F28" s="51">
        <v>237</v>
      </c>
      <c r="G28" s="52">
        <v>147</v>
      </c>
      <c r="H28" s="53">
        <v>177.65</v>
      </c>
      <c r="I28" s="54">
        <f t="shared" si="10"/>
        <v>42103.05</v>
      </c>
      <c r="J28" s="53">
        <f t="shared" si="11"/>
        <v>42103.05</v>
      </c>
      <c r="K28" s="55"/>
      <c r="L28" s="55"/>
      <c r="M28" s="56"/>
    </row>
    <row r="29" spans="1:13" s="57" customFormat="1" ht="30">
      <c r="A29" s="65" t="s">
        <v>79</v>
      </c>
      <c r="B29" s="66" t="s">
        <v>28</v>
      </c>
      <c r="C29" s="66" t="s">
        <v>70</v>
      </c>
      <c r="D29" s="67" t="s">
        <v>71</v>
      </c>
      <c r="E29" s="68" t="s">
        <v>53</v>
      </c>
      <c r="F29" s="51">
        <v>233.98</v>
      </c>
      <c r="G29" s="52">
        <v>4.8</v>
      </c>
      <c r="H29" s="53">
        <f>ROUND(G29*(1+$I$4),2)</f>
        <v>5.8</v>
      </c>
      <c r="I29" s="54">
        <f t="shared" si="10"/>
        <v>1357.0839999999998</v>
      </c>
      <c r="J29" s="53">
        <f t="shared" si="11"/>
        <v>1357.0839999999998</v>
      </c>
      <c r="K29" s="55"/>
      <c r="L29" s="55"/>
      <c r="M29" s="56"/>
    </row>
    <row r="30" spans="1:13" s="47" customFormat="1" ht="15.75">
      <c r="A30" s="70">
        <v>6</v>
      </c>
      <c r="B30" s="70"/>
      <c r="C30" s="70"/>
      <c r="D30" s="59" t="s">
        <v>80</v>
      </c>
      <c r="E30" s="60"/>
      <c r="F30" s="61"/>
      <c r="G30" s="61"/>
      <c r="H30" s="63"/>
      <c r="I30" s="71">
        <f>SUM(I31:I32)</f>
        <v>48728.16</v>
      </c>
      <c r="J30" s="71">
        <f>SUM(J31:J32)</f>
        <v>48728.16</v>
      </c>
      <c r="K30" s="71">
        <f>K32</f>
        <v>0</v>
      </c>
      <c r="L30" s="64"/>
      <c r="M30" s="46"/>
    </row>
    <row r="31" spans="1:13" s="57" customFormat="1" ht="30">
      <c r="A31" s="65" t="s">
        <v>81</v>
      </c>
      <c r="B31" s="66" t="s">
        <v>28</v>
      </c>
      <c r="C31" s="66" t="s">
        <v>82</v>
      </c>
      <c r="D31" s="67" t="s">
        <v>83</v>
      </c>
      <c r="E31" s="68" t="s">
        <v>84</v>
      </c>
      <c r="F31" s="51">
        <v>8</v>
      </c>
      <c r="G31" s="73">
        <v>2276.28</v>
      </c>
      <c r="H31" s="53">
        <f aca="true" t="shared" si="12" ref="H31:H49">ROUND(G31*(1+$I$4),2)</f>
        <v>2750.88</v>
      </c>
      <c r="I31" s="54">
        <f aca="true" t="shared" si="13" ref="I31:I32">H31*F31</f>
        <v>22007.04</v>
      </c>
      <c r="J31" s="53">
        <f aca="true" t="shared" si="14" ref="J31:J32">I31</f>
        <v>22007.04</v>
      </c>
      <c r="K31" s="55"/>
      <c r="L31" s="55"/>
      <c r="M31" s="56"/>
    </row>
    <row r="32" spans="1:13" s="57" customFormat="1" ht="30">
      <c r="A32" s="65" t="s">
        <v>85</v>
      </c>
      <c r="B32" s="66" t="s">
        <v>28</v>
      </c>
      <c r="C32" s="66" t="s">
        <v>86</v>
      </c>
      <c r="D32" s="67" t="s">
        <v>87</v>
      </c>
      <c r="E32" s="68" t="s">
        <v>84</v>
      </c>
      <c r="F32" s="51">
        <v>6</v>
      </c>
      <c r="G32" s="73">
        <v>3685.16</v>
      </c>
      <c r="H32" s="53">
        <f t="shared" si="12"/>
        <v>4453.52</v>
      </c>
      <c r="I32" s="54">
        <f t="shared" si="13"/>
        <v>26721.120000000003</v>
      </c>
      <c r="J32" s="53">
        <f t="shared" si="14"/>
        <v>26721.120000000003</v>
      </c>
      <c r="K32" s="55"/>
      <c r="L32" s="55"/>
      <c r="M32" s="56"/>
    </row>
    <row r="33" spans="1:13" s="47" customFormat="1" ht="15.75">
      <c r="A33" s="70">
        <v>7</v>
      </c>
      <c r="B33" s="70"/>
      <c r="C33" s="70"/>
      <c r="D33" s="59" t="s">
        <v>88</v>
      </c>
      <c r="E33" s="60"/>
      <c r="F33" s="61"/>
      <c r="G33" s="61"/>
      <c r="H33" s="63">
        <f t="shared" si="12"/>
        <v>0</v>
      </c>
      <c r="I33" s="71">
        <f>SUM(I34:I36)</f>
        <v>28935.24</v>
      </c>
      <c r="J33" s="71">
        <f>SUM(J34:J36)</f>
        <v>28935.24</v>
      </c>
      <c r="K33" s="71">
        <f>SUM(K34:K36)</f>
        <v>0</v>
      </c>
      <c r="L33" s="64"/>
      <c r="M33" s="46"/>
    </row>
    <row r="34" spans="1:19" s="57" customFormat="1" ht="15.75">
      <c r="A34" s="65" t="s">
        <v>89</v>
      </c>
      <c r="B34" s="66" t="s">
        <v>28</v>
      </c>
      <c r="C34" s="66" t="s">
        <v>90</v>
      </c>
      <c r="D34" s="67" t="s">
        <v>91</v>
      </c>
      <c r="E34" s="68" t="s">
        <v>92</v>
      </c>
      <c r="F34" s="51">
        <v>6</v>
      </c>
      <c r="G34" s="73">
        <v>3211.24</v>
      </c>
      <c r="H34" s="53">
        <f t="shared" si="12"/>
        <v>3880.78</v>
      </c>
      <c r="I34" s="54">
        <f aca="true" t="shared" si="15" ref="I34:I36">H34*F34</f>
        <v>23284.68</v>
      </c>
      <c r="J34" s="53">
        <f aca="true" t="shared" si="16" ref="J34:J36">I34</f>
        <v>23284.68</v>
      </c>
      <c r="K34" s="55"/>
      <c r="L34" s="55"/>
      <c r="M34" s="56"/>
      <c r="N34" s="72"/>
      <c r="Q34" s="72"/>
      <c r="R34" s="72"/>
      <c r="S34" s="72"/>
    </row>
    <row r="35" spans="1:19" s="57" customFormat="1" ht="30">
      <c r="A35" s="65" t="s">
        <v>93</v>
      </c>
      <c r="B35" s="66" t="s">
        <v>28</v>
      </c>
      <c r="C35" s="66" t="s">
        <v>94</v>
      </c>
      <c r="D35" s="67" t="s">
        <v>95</v>
      </c>
      <c r="E35" s="68" t="s">
        <v>41</v>
      </c>
      <c r="F35" s="51">
        <v>6</v>
      </c>
      <c r="G35" s="52">
        <v>481.96</v>
      </c>
      <c r="H35" s="53">
        <f t="shared" si="12"/>
        <v>582.45</v>
      </c>
      <c r="I35" s="54">
        <f t="shared" si="15"/>
        <v>3494.7000000000003</v>
      </c>
      <c r="J35" s="53">
        <f t="shared" si="16"/>
        <v>3494.7000000000003</v>
      </c>
      <c r="K35" s="55"/>
      <c r="L35" s="55"/>
      <c r="M35" s="56"/>
      <c r="N35" s="72"/>
      <c r="Q35" s="72"/>
      <c r="R35" s="72"/>
      <c r="S35" s="72"/>
    </row>
    <row r="36" spans="1:19" s="57" customFormat="1" ht="30">
      <c r="A36" s="65" t="s">
        <v>96</v>
      </c>
      <c r="B36" s="66" t="s">
        <v>28</v>
      </c>
      <c r="C36" s="66" t="s">
        <v>97</v>
      </c>
      <c r="D36" s="67" t="s">
        <v>98</v>
      </c>
      <c r="E36" s="68" t="s">
        <v>92</v>
      </c>
      <c r="F36" s="51">
        <v>6</v>
      </c>
      <c r="G36" s="52">
        <v>297.32</v>
      </c>
      <c r="H36" s="53">
        <f t="shared" si="12"/>
        <v>359.31</v>
      </c>
      <c r="I36" s="54">
        <f t="shared" si="15"/>
        <v>2155.86</v>
      </c>
      <c r="J36" s="53">
        <f t="shared" si="16"/>
        <v>2155.86</v>
      </c>
      <c r="K36" s="55"/>
      <c r="L36" s="55"/>
      <c r="M36" s="56"/>
      <c r="N36" s="72"/>
      <c r="Q36" s="72"/>
      <c r="R36" s="72"/>
      <c r="S36" s="72"/>
    </row>
    <row r="37" spans="1:19" s="47" customFormat="1" ht="15.75">
      <c r="A37" s="70">
        <v>8</v>
      </c>
      <c r="B37" s="70"/>
      <c r="C37" s="70"/>
      <c r="D37" s="59" t="s">
        <v>99</v>
      </c>
      <c r="E37" s="60"/>
      <c r="F37" s="61"/>
      <c r="G37" s="61"/>
      <c r="H37" s="63">
        <f t="shared" si="12"/>
        <v>0</v>
      </c>
      <c r="I37" s="71">
        <f>SUM(I38:I44)</f>
        <v>61746.868800000004</v>
      </c>
      <c r="J37" s="71">
        <f>SUM(J38:J44)</f>
        <v>60657.7244</v>
      </c>
      <c r="K37" s="71">
        <f>SUM(K38:K44)</f>
        <v>1089.1480000000001</v>
      </c>
      <c r="L37" s="64"/>
      <c r="M37" s="46"/>
      <c r="N37" s="74"/>
      <c r="Q37" s="74"/>
      <c r="R37" s="74"/>
      <c r="S37" s="74"/>
    </row>
    <row r="38" spans="1:19" s="57" customFormat="1" ht="45">
      <c r="A38" s="65" t="s">
        <v>100</v>
      </c>
      <c r="B38" s="66" t="s">
        <v>38</v>
      </c>
      <c r="C38" s="66">
        <v>72923</v>
      </c>
      <c r="D38" s="67" t="s">
        <v>101</v>
      </c>
      <c r="E38" s="68" t="s">
        <v>53</v>
      </c>
      <c r="F38" s="51">
        <v>82.08</v>
      </c>
      <c r="G38" s="52">
        <v>54.03</v>
      </c>
      <c r="H38" s="53">
        <f t="shared" si="12"/>
        <v>65.3</v>
      </c>
      <c r="I38" s="54">
        <f aca="true" t="shared" si="17" ref="I38:I44">H38*F38</f>
        <v>5359.824</v>
      </c>
      <c r="J38" s="53">
        <f aca="true" t="shared" si="18" ref="J38:J42">I38</f>
        <v>5359.824</v>
      </c>
      <c r="K38" s="55"/>
      <c r="L38" s="55"/>
      <c r="M38" s="56"/>
      <c r="N38" s="72"/>
      <c r="Q38" s="72"/>
      <c r="R38" s="72"/>
      <c r="S38" s="72"/>
    </row>
    <row r="39" spans="1:19" s="57" customFormat="1" ht="15.75">
      <c r="A39" s="65" t="s">
        <v>102</v>
      </c>
      <c r="B39" s="66" t="s">
        <v>28</v>
      </c>
      <c r="C39" s="66" t="s">
        <v>103</v>
      </c>
      <c r="D39" s="67" t="s">
        <v>104</v>
      </c>
      <c r="E39" s="68" t="s">
        <v>53</v>
      </c>
      <c r="F39" s="51">
        <v>82.08</v>
      </c>
      <c r="G39" s="52">
        <v>142.35</v>
      </c>
      <c r="H39" s="53">
        <f t="shared" si="12"/>
        <v>172.03</v>
      </c>
      <c r="I39" s="54">
        <f t="shared" si="17"/>
        <v>14120.2224</v>
      </c>
      <c r="J39" s="53">
        <f t="shared" si="18"/>
        <v>14120.2224</v>
      </c>
      <c r="K39" s="55"/>
      <c r="L39" s="55"/>
      <c r="M39" s="56"/>
      <c r="N39" s="72"/>
      <c r="Q39" s="72"/>
      <c r="R39" s="72"/>
      <c r="S39" s="72"/>
    </row>
    <row r="40" spans="1:19" s="57" customFormat="1" ht="15.75">
      <c r="A40" s="65" t="s">
        <v>105</v>
      </c>
      <c r="B40" s="66" t="s">
        <v>28</v>
      </c>
      <c r="C40" s="66" t="s">
        <v>106</v>
      </c>
      <c r="D40" s="67" t="s">
        <v>107</v>
      </c>
      <c r="E40" s="68" t="s">
        <v>53</v>
      </c>
      <c r="F40" s="51">
        <v>82.08</v>
      </c>
      <c r="G40" s="52">
        <v>12.16</v>
      </c>
      <c r="H40" s="53">
        <f t="shared" si="12"/>
        <v>14.7</v>
      </c>
      <c r="I40" s="54">
        <f t="shared" si="17"/>
        <v>1206.576</v>
      </c>
      <c r="J40" s="53">
        <f t="shared" si="18"/>
        <v>1206.576</v>
      </c>
      <c r="K40" s="55"/>
      <c r="L40" s="55"/>
      <c r="M40" s="56"/>
      <c r="N40" s="72"/>
      <c r="Q40" s="72"/>
      <c r="R40" s="72"/>
      <c r="S40" s="72"/>
    </row>
    <row r="41" spans="1:19" s="57" customFormat="1" ht="15.75">
      <c r="A41" s="65" t="s">
        <v>108</v>
      </c>
      <c r="B41" s="66" t="s">
        <v>28</v>
      </c>
      <c r="C41" s="66" t="s">
        <v>109</v>
      </c>
      <c r="D41" s="67" t="s">
        <v>110</v>
      </c>
      <c r="E41" s="68" t="s">
        <v>49</v>
      </c>
      <c r="F41" s="51">
        <v>547.2</v>
      </c>
      <c r="G41" s="52">
        <v>10.99</v>
      </c>
      <c r="H41" s="53">
        <f t="shared" si="12"/>
        <v>13.28</v>
      </c>
      <c r="I41" s="54">
        <f t="shared" si="17"/>
        <v>7266.816</v>
      </c>
      <c r="J41" s="53">
        <f t="shared" si="18"/>
        <v>7266.816</v>
      </c>
      <c r="K41" s="55"/>
      <c r="L41" s="55"/>
      <c r="M41" s="56"/>
      <c r="N41" s="72"/>
      <c r="Q41" s="72"/>
      <c r="R41" s="72"/>
      <c r="S41" s="72"/>
    </row>
    <row r="42" spans="1:19" s="57" customFormat="1" ht="15.75">
      <c r="A42" s="65" t="s">
        <v>111</v>
      </c>
      <c r="B42" s="66" t="s">
        <v>28</v>
      </c>
      <c r="C42" s="66" t="s">
        <v>112</v>
      </c>
      <c r="D42" s="67" t="s">
        <v>113</v>
      </c>
      <c r="E42" s="68" t="s">
        <v>49</v>
      </c>
      <c r="F42" s="51">
        <v>547.2</v>
      </c>
      <c r="G42" s="52">
        <v>4.58</v>
      </c>
      <c r="H42" s="53">
        <f t="shared" si="12"/>
        <v>5.53</v>
      </c>
      <c r="I42" s="54">
        <f t="shared" si="17"/>
        <v>3026.0160000000005</v>
      </c>
      <c r="J42" s="53">
        <f t="shared" si="18"/>
        <v>3026.0160000000005</v>
      </c>
      <c r="K42" s="55"/>
      <c r="L42" s="55"/>
      <c r="M42" s="56"/>
      <c r="N42" s="72"/>
      <c r="Q42" s="72"/>
      <c r="R42" s="72"/>
      <c r="S42" s="72"/>
    </row>
    <row r="43" spans="1:19" s="57" customFormat="1" ht="30">
      <c r="A43" s="65" t="s">
        <v>114</v>
      </c>
      <c r="B43" s="66" t="s">
        <v>28</v>
      </c>
      <c r="C43" s="66" t="s">
        <v>115</v>
      </c>
      <c r="D43" s="67" t="s">
        <v>116</v>
      </c>
      <c r="E43" s="68" t="s">
        <v>53</v>
      </c>
      <c r="F43" s="51">
        <v>27.36</v>
      </c>
      <c r="G43" s="52">
        <v>916.62</v>
      </c>
      <c r="H43" s="53">
        <f t="shared" si="12"/>
        <v>1107.74</v>
      </c>
      <c r="I43" s="54">
        <f t="shared" si="17"/>
        <v>30307.7664</v>
      </c>
      <c r="J43" s="53">
        <v>29678.27</v>
      </c>
      <c r="K43" s="55">
        <v>629.5</v>
      </c>
      <c r="L43" s="55"/>
      <c r="M43" s="56"/>
      <c r="N43" s="72"/>
      <c r="Q43" s="72"/>
      <c r="R43" s="72"/>
      <c r="S43" s="72"/>
    </row>
    <row r="44" spans="1:19" s="57" customFormat="1" ht="30">
      <c r="A44" s="65" t="s">
        <v>117</v>
      </c>
      <c r="B44" s="66" t="s">
        <v>38</v>
      </c>
      <c r="C44" s="66">
        <v>95303</v>
      </c>
      <c r="D44" s="67" t="s">
        <v>118</v>
      </c>
      <c r="E44" s="68" t="s">
        <v>119</v>
      </c>
      <c r="F44" s="51">
        <v>410.4</v>
      </c>
      <c r="G44" s="52">
        <v>0.93</v>
      </c>
      <c r="H44" s="53">
        <f t="shared" si="12"/>
        <v>1.12</v>
      </c>
      <c r="I44" s="54">
        <f t="shared" si="17"/>
        <v>459.648</v>
      </c>
      <c r="K44" s="53">
        <f>I44</f>
        <v>459.648</v>
      </c>
      <c r="L44" s="55"/>
      <c r="M44" s="56"/>
      <c r="N44" s="72"/>
      <c r="Q44" s="72"/>
      <c r="R44" s="72"/>
      <c r="S44" s="72"/>
    </row>
    <row r="45" spans="1:19" s="47" customFormat="1" ht="15.75">
      <c r="A45" s="70">
        <v>9</v>
      </c>
      <c r="B45" s="70"/>
      <c r="C45" s="70"/>
      <c r="D45" s="59" t="s">
        <v>120</v>
      </c>
      <c r="E45" s="60"/>
      <c r="F45" s="61"/>
      <c r="G45" s="61"/>
      <c r="H45" s="63">
        <f t="shared" si="12"/>
        <v>0</v>
      </c>
      <c r="I45" s="75">
        <f>I46</f>
        <v>4511.06</v>
      </c>
      <c r="J45" s="75">
        <f>J46</f>
        <v>0</v>
      </c>
      <c r="K45" s="75">
        <f>K46</f>
        <v>4511.06</v>
      </c>
      <c r="L45" s="64"/>
      <c r="M45" s="46"/>
      <c r="N45" s="74"/>
      <c r="Q45" s="74"/>
      <c r="R45" s="74"/>
      <c r="S45" s="74"/>
    </row>
    <row r="46" spans="1:19" s="57" customFormat="1" ht="45.75">
      <c r="A46" s="65" t="s">
        <v>121</v>
      </c>
      <c r="B46" s="66" t="s">
        <v>122</v>
      </c>
      <c r="C46" s="65">
        <v>20621</v>
      </c>
      <c r="D46" s="49" t="s">
        <v>123</v>
      </c>
      <c r="E46" s="68" t="s">
        <v>124</v>
      </c>
      <c r="F46" s="51">
        <v>2</v>
      </c>
      <c r="G46" s="73">
        <v>1866.39</v>
      </c>
      <c r="H46" s="53">
        <f t="shared" si="12"/>
        <v>2255.53</v>
      </c>
      <c r="I46" s="54">
        <f>H46*F46</f>
        <v>4511.06</v>
      </c>
      <c r="J46" s="55"/>
      <c r="K46" s="55">
        <f>I46</f>
        <v>4511.06</v>
      </c>
      <c r="L46" s="55"/>
      <c r="M46" s="56"/>
      <c r="N46" s="72"/>
      <c r="Q46" s="72"/>
      <c r="R46" s="72"/>
      <c r="S46" s="72"/>
    </row>
    <row r="47" spans="1:19" s="47" customFormat="1" ht="15.75">
      <c r="A47" s="70">
        <v>10</v>
      </c>
      <c r="B47" s="70"/>
      <c r="C47" s="70"/>
      <c r="D47" s="59" t="s">
        <v>125</v>
      </c>
      <c r="E47" s="60"/>
      <c r="F47" s="61"/>
      <c r="G47" s="61"/>
      <c r="H47" s="63">
        <f t="shared" si="12"/>
        <v>0</v>
      </c>
      <c r="I47" s="75">
        <f>SUM(I48:I49)</f>
        <v>8222.81</v>
      </c>
      <c r="J47" s="75">
        <f>SUM(J48:J49)</f>
        <v>0</v>
      </c>
      <c r="K47" s="75">
        <f>SUM(K48:K49)</f>
        <v>8222.81</v>
      </c>
      <c r="L47" s="64"/>
      <c r="M47" s="46"/>
      <c r="N47" s="74"/>
      <c r="Q47" s="74"/>
      <c r="R47" s="74"/>
      <c r="S47" s="74"/>
    </row>
    <row r="48" spans="1:19" s="57" customFormat="1" ht="15.75">
      <c r="A48" s="48" t="s">
        <v>126</v>
      </c>
      <c r="B48" s="66" t="s">
        <v>28</v>
      </c>
      <c r="C48" s="48" t="s">
        <v>127</v>
      </c>
      <c r="D48" s="49" t="s">
        <v>128</v>
      </c>
      <c r="E48" s="68" t="s">
        <v>49</v>
      </c>
      <c r="F48" s="51">
        <v>547.2</v>
      </c>
      <c r="G48" s="73">
        <v>10.92</v>
      </c>
      <c r="H48" s="53">
        <f t="shared" si="12"/>
        <v>13.2</v>
      </c>
      <c r="I48" s="54">
        <f>H48*F48</f>
        <v>7223.04</v>
      </c>
      <c r="J48" s="55"/>
      <c r="K48" s="55">
        <f aca="true" t="shared" si="19" ref="K48:K49">I48</f>
        <v>7223.04</v>
      </c>
      <c r="L48" s="55"/>
      <c r="M48" s="56"/>
      <c r="N48" s="72"/>
      <c r="Q48" s="72"/>
      <c r="R48" s="72"/>
      <c r="S48" s="72"/>
    </row>
    <row r="49" spans="1:19" s="57" customFormat="1" ht="31.5">
      <c r="A49" s="65" t="s">
        <v>129</v>
      </c>
      <c r="B49" s="66" t="s">
        <v>28</v>
      </c>
      <c r="C49" s="65" t="s">
        <v>130</v>
      </c>
      <c r="D49" s="49" t="s">
        <v>131</v>
      </c>
      <c r="E49" s="68" t="s">
        <v>53</v>
      </c>
      <c r="F49" s="51">
        <v>246.248</v>
      </c>
      <c r="G49" s="73">
        <v>3.36</v>
      </c>
      <c r="H49" s="53">
        <f t="shared" si="12"/>
        <v>4.06</v>
      </c>
      <c r="I49" s="54">
        <f>ROUND(H49*F49,2)</f>
        <v>999.77</v>
      </c>
      <c r="J49" s="55"/>
      <c r="K49" s="55">
        <f t="shared" si="19"/>
        <v>999.77</v>
      </c>
      <c r="L49" s="55"/>
      <c r="M49" s="56"/>
      <c r="N49" s="72"/>
      <c r="Q49" s="72"/>
      <c r="R49" s="72"/>
      <c r="S49" s="72"/>
    </row>
    <row r="50" spans="1:13" s="47" customFormat="1" ht="15.75" customHeight="1">
      <c r="A50" s="76" t="s">
        <v>132</v>
      </c>
      <c r="B50" s="76"/>
      <c r="C50" s="76"/>
      <c r="D50" s="76"/>
      <c r="E50" s="76"/>
      <c r="F50" s="76"/>
      <c r="G50" s="76"/>
      <c r="H50" s="76"/>
      <c r="I50" s="77">
        <f>SUM(I8+I10+I14+I18+I24+I30+I33+I37+I45+I47)</f>
        <v>259671.95659999998</v>
      </c>
      <c r="J50" s="77">
        <f>SUM(J8+J10+J14+J18+J24+J30+J33+J37+J45+J47)</f>
        <v>223239.9822</v>
      </c>
      <c r="K50" s="77">
        <f>SUM(K8+K10+K14+K18+K24+K30+K33+K37+K45+K47)</f>
        <v>36431.978</v>
      </c>
      <c r="L50" s="77">
        <f>SUM(L8:L49)</f>
        <v>0</v>
      </c>
      <c r="M50" s="78"/>
    </row>
    <row r="51" spans="1:15" s="47" customFormat="1" ht="16.5">
      <c r="A51" s="79" t="s">
        <v>133</v>
      </c>
      <c r="B51" s="79"/>
      <c r="C51" s="79"/>
      <c r="D51" s="79"/>
      <c r="E51" s="79"/>
      <c r="F51" s="79"/>
      <c r="G51" s="79"/>
      <c r="H51" s="79"/>
      <c r="I51" s="79"/>
      <c r="J51" s="80">
        <f>J50+K50+L50</f>
        <v>259671.9602</v>
      </c>
      <c r="K51" s="80"/>
      <c r="L51" s="80"/>
      <c r="M51" s="81"/>
      <c r="N51" s="81"/>
      <c r="O51" s="81"/>
    </row>
    <row r="52" spans="1:15" s="47" customFormat="1" ht="15.75">
      <c r="A52" s="82"/>
      <c r="B52" s="82"/>
      <c r="C52" s="82"/>
      <c r="D52" s="82"/>
      <c r="E52" s="82"/>
      <c r="F52" s="82"/>
      <c r="G52" s="82"/>
      <c r="H52" s="83"/>
      <c r="I52" s="83"/>
      <c r="J52" s="84"/>
      <c r="K52" s="84"/>
      <c r="L52" s="84"/>
      <c r="M52" s="81"/>
      <c r="N52" s="81"/>
      <c r="O52" s="81"/>
    </row>
    <row r="53" spans="1:15" s="47" customFormat="1" ht="15.75">
      <c r="A53" s="82"/>
      <c r="B53" s="82"/>
      <c r="C53" s="82"/>
      <c r="D53" s="82"/>
      <c r="E53" s="82"/>
      <c r="F53" s="82"/>
      <c r="G53" s="82"/>
      <c r="H53" s="83"/>
      <c r="I53" s="83"/>
      <c r="J53" s="84"/>
      <c r="K53" s="84"/>
      <c r="L53" s="84"/>
      <c r="M53" s="81"/>
      <c r="N53" s="81"/>
      <c r="O53" s="81"/>
    </row>
    <row r="54" spans="1:15" s="47" customFormat="1" ht="15.75">
      <c r="A54" s="82"/>
      <c r="B54" s="82"/>
      <c r="C54" s="82"/>
      <c r="D54" s="82"/>
      <c r="E54" s="82"/>
      <c r="F54" s="82"/>
      <c r="G54" s="82"/>
      <c r="H54" s="85"/>
      <c r="I54" s="85"/>
      <c r="J54" s="84"/>
      <c r="K54" s="84"/>
      <c r="L54" s="84"/>
      <c r="M54" s="81"/>
      <c r="N54" s="81"/>
      <c r="O54" s="81"/>
    </row>
    <row r="55" spans="4:11" s="47" customFormat="1" ht="15.75">
      <c r="D55" s="86"/>
      <c r="H55" s="87"/>
      <c r="I55" s="87"/>
      <c r="J55" s="88"/>
      <c r="K55" s="88"/>
    </row>
    <row r="56" spans="4:11" s="47" customFormat="1" ht="15.75">
      <c r="D56" s="89" t="s">
        <v>134</v>
      </c>
      <c r="H56" s="87"/>
      <c r="I56" s="87"/>
      <c r="J56" s="90" t="s">
        <v>135</v>
      </c>
      <c r="K56" s="90"/>
    </row>
    <row r="57" spans="1:15" s="47" customFormat="1" ht="15.75">
      <c r="A57" s="74"/>
      <c r="B57" s="74"/>
      <c r="C57" s="74"/>
      <c r="D57" s="74" t="s">
        <v>136</v>
      </c>
      <c r="E57" s="74"/>
      <c r="F57" s="81"/>
      <c r="G57" s="81"/>
      <c r="H57" s="91"/>
      <c r="I57" s="91"/>
      <c r="J57" s="92" t="s">
        <v>137</v>
      </c>
      <c r="K57" s="92"/>
      <c r="L57" s="93"/>
      <c r="M57" s="81"/>
      <c r="N57" s="81"/>
      <c r="O57" s="81"/>
    </row>
    <row r="58" spans="1:15" ht="15">
      <c r="A58" s="94"/>
      <c r="B58" s="94"/>
      <c r="C58" s="94"/>
      <c r="D58" s="94"/>
      <c r="E58" s="94"/>
      <c r="F58" s="95"/>
      <c r="G58" s="95"/>
      <c r="H58" s="96"/>
      <c r="I58" s="96"/>
      <c r="J58" s="92" t="s">
        <v>138</v>
      </c>
      <c r="K58" s="92"/>
      <c r="L58" s="95"/>
      <c r="M58" s="95"/>
      <c r="N58" s="95"/>
      <c r="O58" s="95"/>
    </row>
  </sheetData>
  <sheetProtection selectLockedCells="1" selectUnlockedCells="1"/>
  <mergeCells count="24">
    <mergeCell ref="A1:D1"/>
    <mergeCell ref="E1:K1"/>
    <mergeCell ref="L1:L3"/>
    <mergeCell ref="A2:D2"/>
    <mergeCell ref="F2:K2"/>
    <mergeCell ref="A3:D3"/>
    <mergeCell ref="F3:K3"/>
    <mergeCell ref="G5:I5"/>
    <mergeCell ref="J5:L5"/>
    <mergeCell ref="A6:A7"/>
    <mergeCell ref="B6:B7"/>
    <mergeCell ref="C6:C7"/>
    <mergeCell ref="D6:D7"/>
    <mergeCell ref="E6:E7"/>
    <mergeCell ref="F6:F7"/>
    <mergeCell ref="G6:I6"/>
    <mergeCell ref="J6:L6"/>
    <mergeCell ref="A50:H50"/>
    <mergeCell ref="A51:I51"/>
    <mergeCell ref="J51:L51"/>
    <mergeCell ref="J55:K55"/>
    <mergeCell ref="J56:K56"/>
    <mergeCell ref="J57:K57"/>
    <mergeCell ref="J58:K58"/>
  </mergeCells>
  <printOptions horizontalCentered="1" verticalCentered="1"/>
  <pageMargins left="0.5597222222222222" right="0.5" top="0.3701388888888889" bottom="0.5201388888888889" header="0.5118055555555555" footer="0.5118055555555555"/>
  <pageSetup horizontalDpi="300" verticalDpi="300" orientation="landscape" paperSize="9" scale="61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70" zoomScaleNormal="70" workbookViewId="0" topLeftCell="A1">
      <selection activeCell="F60" sqref="A1:I60"/>
    </sheetView>
  </sheetViews>
  <sheetFormatPr defaultColWidth="8.00390625" defaultRowHeight="12.75"/>
  <cols>
    <col min="1" max="1" width="6.7109375" style="1" customWidth="1"/>
    <col min="2" max="2" width="12.28125" style="1" customWidth="1"/>
    <col min="3" max="3" width="12.7109375" style="1" customWidth="1"/>
    <col min="4" max="4" width="64.00390625" style="1" customWidth="1"/>
    <col min="5" max="5" width="16.421875" style="1" customWidth="1"/>
    <col min="6" max="6" width="11.00390625" style="1" customWidth="1"/>
    <col min="7" max="7" width="14.28125" style="1" customWidth="1"/>
    <col min="8" max="9" width="14.8515625" style="2" customWidth="1"/>
    <col min="10" max="10" width="12.7109375" style="1" customWidth="1"/>
    <col min="11" max="16384" width="9.140625" style="1" customWidth="1"/>
  </cols>
  <sheetData>
    <row r="1" spans="1:9" ht="38.25" customHeight="1">
      <c r="A1" s="97"/>
      <c r="B1" s="97"/>
      <c r="C1" s="98" t="s">
        <v>0</v>
      </c>
      <c r="D1" s="98"/>
      <c r="E1" s="99" t="s">
        <v>139</v>
      </c>
      <c r="F1" s="99"/>
      <c r="G1" s="99"/>
      <c r="H1" s="99"/>
      <c r="I1" s="99"/>
    </row>
    <row r="2" spans="1:10" ht="28.5" customHeight="1">
      <c r="A2" s="97"/>
      <c r="B2" s="97"/>
      <c r="C2" s="100" t="s">
        <v>2</v>
      </c>
      <c r="D2" s="100"/>
      <c r="E2" s="101" t="s">
        <v>3</v>
      </c>
      <c r="F2" s="102" t="s">
        <v>4</v>
      </c>
      <c r="G2" s="102"/>
      <c r="H2" s="102"/>
      <c r="I2" s="102"/>
      <c r="J2" s="9"/>
    </row>
    <row r="3" spans="1:10" ht="36" customHeight="1">
      <c r="A3" s="97"/>
      <c r="B3" s="97"/>
      <c r="C3" s="98" t="s">
        <v>5</v>
      </c>
      <c r="D3" s="98"/>
      <c r="E3" s="103" t="s">
        <v>140</v>
      </c>
      <c r="F3" s="104" t="s">
        <v>7</v>
      </c>
      <c r="G3" s="104"/>
      <c r="H3" s="104"/>
      <c r="I3" s="104"/>
      <c r="J3" s="9"/>
    </row>
    <row r="4" spans="1:10" ht="24.75" customHeight="1">
      <c r="A4" s="105"/>
      <c r="B4" s="106"/>
      <c r="C4" s="106"/>
      <c r="D4" s="106"/>
      <c r="E4" s="106" t="s">
        <v>8</v>
      </c>
      <c r="F4" s="106"/>
      <c r="G4" s="106"/>
      <c r="H4" s="107" t="s">
        <v>9</v>
      </c>
      <c r="I4" s="108">
        <v>0.2085</v>
      </c>
      <c r="J4" s="9"/>
    </row>
    <row r="5" spans="1:10" s="2" customFormat="1" ht="15.75" customHeight="1">
      <c r="A5" s="109" t="s">
        <v>12</v>
      </c>
      <c r="B5" s="110" t="s">
        <v>13</v>
      </c>
      <c r="C5" s="110" t="s">
        <v>14</v>
      </c>
      <c r="D5" s="110" t="s">
        <v>15</v>
      </c>
      <c r="E5" s="111" t="s">
        <v>16</v>
      </c>
      <c r="F5" s="110" t="s">
        <v>17</v>
      </c>
      <c r="G5" s="112" t="s">
        <v>10</v>
      </c>
      <c r="H5" s="112"/>
      <c r="I5" s="112"/>
      <c r="J5" s="31"/>
    </row>
    <row r="6" spans="1:10" s="2" customFormat="1" ht="45.75" customHeight="1">
      <c r="A6" s="109"/>
      <c r="B6" s="110"/>
      <c r="C6" s="110"/>
      <c r="D6" s="110"/>
      <c r="E6" s="111"/>
      <c r="F6" s="110"/>
      <c r="G6" s="113" t="s">
        <v>20</v>
      </c>
      <c r="H6" s="114" t="s">
        <v>21</v>
      </c>
      <c r="I6" s="115" t="s">
        <v>22</v>
      </c>
      <c r="J6" s="37"/>
    </row>
    <row r="7" spans="1:10" s="47" customFormat="1" ht="15.75">
      <c r="A7" s="38">
        <v>1</v>
      </c>
      <c r="B7" s="38"/>
      <c r="C7" s="38"/>
      <c r="D7" s="39" t="s">
        <v>26</v>
      </c>
      <c r="E7" s="40"/>
      <c r="F7" s="41"/>
      <c r="G7" s="42"/>
      <c r="H7" s="43"/>
      <c r="I7" s="44">
        <f>I8</f>
        <v>0</v>
      </c>
      <c r="J7" s="46"/>
    </row>
    <row r="8" spans="1:10" s="57" customFormat="1" ht="15.75">
      <c r="A8" s="48" t="s">
        <v>27</v>
      </c>
      <c r="B8" s="48" t="s">
        <v>28</v>
      </c>
      <c r="C8" s="48" t="s">
        <v>29</v>
      </c>
      <c r="D8" s="49" t="s">
        <v>30</v>
      </c>
      <c r="E8" s="50" t="s">
        <v>31</v>
      </c>
      <c r="F8" s="51">
        <v>6.5</v>
      </c>
      <c r="G8" s="52"/>
      <c r="H8" s="53">
        <f>ROUND(G8*(1+$I$4),2)</f>
        <v>0</v>
      </c>
      <c r="I8" s="54">
        <f>ROUND(H8*F8,2)</f>
        <v>0</v>
      </c>
      <c r="J8" s="56"/>
    </row>
    <row r="9" spans="1:10" s="47" customFormat="1" ht="15.75">
      <c r="A9" s="58">
        <v>2</v>
      </c>
      <c r="B9" s="58"/>
      <c r="C9" s="58"/>
      <c r="D9" s="59" t="s">
        <v>32</v>
      </c>
      <c r="E9" s="60"/>
      <c r="F9" s="61"/>
      <c r="G9" s="62"/>
      <c r="H9" s="63"/>
      <c r="I9" s="44">
        <f>SUM(I10:I12)</f>
        <v>0</v>
      </c>
      <c r="J9" s="46"/>
    </row>
    <row r="10" spans="1:10" s="57" customFormat="1" ht="30">
      <c r="A10" s="65" t="s">
        <v>33</v>
      </c>
      <c r="B10" s="66" t="s">
        <v>28</v>
      </c>
      <c r="C10" s="66" t="s">
        <v>34</v>
      </c>
      <c r="D10" s="67" t="s">
        <v>35</v>
      </c>
      <c r="E10" s="68" t="s">
        <v>36</v>
      </c>
      <c r="F10" s="51">
        <v>3</v>
      </c>
      <c r="G10" s="52"/>
      <c r="H10" s="53">
        <f aca="true" t="shared" si="0" ref="H10:H16">ROUND(G10*(1+$I$4),2)</f>
        <v>0</v>
      </c>
      <c r="I10" s="54">
        <f aca="true" t="shared" si="1" ref="I10:I12">ROUND(H10*F10,2)</f>
        <v>0</v>
      </c>
      <c r="J10" s="56"/>
    </row>
    <row r="11" spans="1:10" s="57" customFormat="1" ht="15.75">
      <c r="A11" s="65" t="s">
        <v>37</v>
      </c>
      <c r="B11" s="66" t="s">
        <v>38</v>
      </c>
      <c r="C11" s="66" t="s">
        <v>39</v>
      </c>
      <c r="D11" s="67" t="s">
        <v>40</v>
      </c>
      <c r="E11" s="68" t="s">
        <v>41</v>
      </c>
      <c r="F11" s="51">
        <v>237</v>
      </c>
      <c r="G11" s="52"/>
      <c r="H11" s="53">
        <f t="shared" si="0"/>
        <v>0</v>
      </c>
      <c r="I11" s="54">
        <f t="shared" si="1"/>
        <v>0</v>
      </c>
      <c r="J11" s="56"/>
    </row>
    <row r="12" spans="1:10" s="57" customFormat="1" ht="30">
      <c r="A12" s="65" t="s">
        <v>42</v>
      </c>
      <c r="B12" s="66" t="s">
        <v>38</v>
      </c>
      <c r="C12" s="66">
        <v>88255</v>
      </c>
      <c r="D12" s="67" t="s">
        <v>141</v>
      </c>
      <c r="E12" s="68" t="s">
        <v>44</v>
      </c>
      <c r="F12" s="51">
        <v>0</v>
      </c>
      <c r="G12" s="52"/>
      <c r="H12" s="53">
        <f t="shared" si="0"/>
        <v>0</v>
      </c>
      <c r="I12" s="54">
        <f t="shared" si="1"/>
        <v>0</v>
      </c>
      <c r="J12" s="56"/>
    </row>
    <row r="13" spans="1:10" s="47" customFormat="1" ht="15.75">
      <c r="A13" s="58">
        <v>3</v>
      </c>
      <c r="B13" s="58"/>
      <c r="C13" s="58"/>
      <c r="D13" s="59" t="s">
        <v>45</v>
      </c>
      <c r="E13" s="60"/>
      <c r="F13" s="61"/>
      <c r="G13" s="61"/>
      <c r="H13" s="63">
        <f t="shared" si="0"/>
        <v>0</v>
      </c>
      <c r="I13" s="44">
        <f>SUM(I14:I16)</f>
        <v>0</v>
      </c>
      <c r="J13" s="46"/>
    </row>
    <row r="14" spans="1:10" s="57" customFormat="1" ht="45">
      <c r="A14" s="65" t="s">
        <v>46</v>
      </c>
      <c r="B14" s="66" t="s">
        <v>28</v>
      </c>
      <c r="C14" s="66" t="s">
        <v>47</v>
      </c>
      <c r="D14" s="67" t="s">
        <v>48</v>
      </c>
      <c r="E14" s="68" t="s">
        <v>49</v>
      </c>
      <c r="F14" s="51">
        <v>547.2</v>
      </c>
      <c r="G14" s="52"/>
      <c r="H14" s="53">
        <f t="shared" si="0"/>
        <v>0</v>
      </c>
      <c r="I14" s="54">
        <f aca="true" t="shared" si="2" ref="I14:I16">ROUND(H14*F14,2)</f>
        <v>0</v>
      </c>
      <c r="J14" s="56"/>
    </row>
    <row r="15" spans="1:10" s="57" customFormat="1" ht="60">
      <c r="A15" s="65" t="s">
        <v>50</v>
      </c>
      <c r="B15" s="66" t="s">
        <v>28</v>
      </c>
      <c r="C15" s="66" t="s">
        <v>51</v>
      </c>
      <c r="D15" s="67" t="s">
        <v>52</v>
      </c>
      <c r="E15" s="68" t="s">
        <v>53</v>
      </c>
      <c r="F15" s="51">
        <v>27.36</v>
      </c>
      <c r="G15" s="52"/>
      <c r="H15" s="53">
        <f t="shared" si="0"/>
        <v>0</v>
      </c>
      <c r="I15" s="54">
        <f t="shared" si="2"/>
        <v>0</v>
      </c>
      <c r="J15" s="56"/>
    </row>
    <row r="16" spans="1:10" s="57" customFormat="1" ht="30">
      <c r="A16" s="65" t="s">
        <v>54</v>
      </c>
      <c r="B16" s="66" t="s">
        <v>28</v>
      </c>
      <c r="C16" s="66" t="s">
        <v>55</v>
      </c>
      <c r="D16" s="67" t="s">
        <v>56</v>
      </c>
      <c r="E16" s="68" t="s">
        <v>53</v>
      </c>
      <c r="F16" s="51">
        <v>27.36</v>
      </c>
      <c r="G16" s="52"/>
      <c r="H16" s="53">
        <f t="shared" si="0"/>
        <v>0</v>
      </c>
      <c r="I16" s="54">
        <f t="shared" si="2"/>
        <v>0</v>
      </c>
      <c r="J16" s="56"/>
    </row>
    <row r="17" spans="1:10" s="47" customFormat="1" ht="54" customHeight="1">
      <c r="A17" s="70">
        <v>4</v>
      </c>
      <c r="B17" s="70"/>
      <c r="C17" s="70"/>
      <c r="D17" s="59" t="s">
        <v>57</v>
      </c>
      <c r="E17" s="60"/>
      <c r="F17" s="61"/>
      <c r="G17" s="61"/>
      <c r="H17" s="63"/>
      <c r="I17" s="71">
        <f>SUM(I18:I22)</f>
        <v>0</v>
      </c>
      <c r="J17" s="46"/>
    </row>
    <row r="18" spans="1:16" s="57" customFormat="1" ht="15.75">
      <c r="A18" s="65" t="s">
        <v>58</v>
      </c>
      <c r="B18" s="66" t="s">
        <v>28</v>
      </c>
      <c r="C18" s="66" t="s">
        <v>59</v>
      </c>
      <c r="D18" s="67" t="s">
        <v>60</v>
      </c>
      <c r="E18" s="68" t="s">
        <v>41</v>
      </c>
      <c r="F18" s="51">
        <v>120</v>
      </c>
      <c r="G18" s="52"/>
      <c r="H18" s="53">
        <f aca="true" t="shared" si="3" ref="H18:H22">ROUND(G18*(1+$I$4),2)</f>
        <v>0</v>
      </c>
      <c r="I18" s="54">
        <f aca="true" t="shared" si="4" ref="I18:I22">ROUND(H18*F18,2)</f>
        <v>0</v>
      </c>
      <c r="J18" s="56"/>
      <c r="K18" s="72"/>
      <c r="N18" s="72"/>
      <c r="O18" s="72"/>
      <c r="P18" s="72"/>
    </row>
    <row r="19" spans="1:10" s="57" customFormat="1" ht="30">
      <c r="A19" s="65" t="s">
        <v>61</v>
      </c>
      <c r="B19" s="66" t="s">
        <v>28</v>
      </c>
      <c r="C19" s="66" t="s">
        <v>62</v>
      </c>
      <c r="D19" s="67" t="s">
        <v>63</v>
      </c>
      <c r="E19" s="68" t="s">
        <v>53</v>
      </c>
      <c r="F19" s="51">
        <v>151.2</v>
      </c>
      <c r="G19" s="52"/>
      <c r="H19" s="53">
        <f t="shared" si="3"/>
        <v>0</v>
      </c>
      <c r="I19" s="54">
        <f t="shared" si="4"/>
        <v>0</v>
      </c>
      <c r="J19" s="56"/>
    </row>
    <row r="20" spans="1:10" s="57" customFormat="1" ht="45">
      <c r="A20" s="65" t="s">
        <v>64</v>
      </c>
      <c r="B20" s="66" t="s">
        <v>38</v>
      </c>
      <c r="C20" s="66">
        <v>94097</v>
      </c>
      <c r="D20" s="67" t="s">
        <v>65</v>
      </c>
      <c r="E20" s="68" t="s">
        <v>49</v>
      </c>
      <c r="F20" s="51">
        <v>120</v>
      </c>
      <c r="G20" s="52"/>
      <c r="H20" s="53">
        <f t="shared" si="3"/>
        <v>0</v>
      </c>
      <c r="I20" s="54">
        <f t="shared" si="4"/>
        <v>0</v>
      </c>
      <c r="J20" s="56"/>
    </row>
    <row r="21" spans="1:10" s="57" customFormat="1" ht="15.75">
      <c r="A21" s="65" t="s">
        <v>66</v>
      </c>
      <c r="B21" s="66" t="s">
        <v>28</v>
      </c>
      <c r="C21" s="66" t="s">
        <v>67</v>
      </c>
      <c r="D21" s="67" t="s">
        <v>68</v>
      </c>
      <c r="E21" s="68" t="s">
        <v>41</v>
      </c>
      <c r="F21" s="51">
        <v>120</v>
      </c>
      <c r="G21" s="52"/>
      <c r="H21" s="53">
        <f t="shared" si="3"/>
        <v>0</v>
      </c>
      <c r="I21" s="54">
        <f t="shared" si="4"/>
        <v>0</v>
      </c>
      <c r="J21" s="56"/>
    </row>
    <row r="22" spans="1:10" s="57" customFormat="1" ht="30">
      <c r="A22" s="65" t="s">
        <v>69</v>
      </c>
      <c r="B22" s="66" t="s">
        <v>28</v>
      </c>
      <c r="C22" s="66" t="s">
        <v>70</v>
      </c>
      <c r="D22" s="67" t="s">
        <v>71</v>
      </c>
      <c r="E22" s="68" t="s">
        <v>53</v>
      </c>
      <c r="F22" s="51">
        <v>85.72</v>
      </c>
      <c r="G22" s="52"/>
      <c r="H22" s="53">
        <f t="shared" si="3"/>
        <v>0</v>
      </c>
      <c r="I22" s="54">
        <f t="shared" si="4"/>
        <v>0</v>
      </c>
      <c r="J22" s="56"/>
    </row>
    <row r="23" spans="1:10" s="47" customFormat="1" ht="31.5">
      <c r="A23" s="70">
        <v>5</v>
      </c>
      <c r="B23" s="70"/>
      <c r="C23" s="70"/>
      <c r="D23" s="59" t="s">
        <v>72</v>
      </c>
      <c r="E23" s="60"/>
      <c r="F23" s="61"/>
      <c r="G23" s="61"/>
      <c r="H23" s="63"/>
      <c r="I23" s="71">
        <f>SUM(I24:I28)</f>
        <v>0</v>
      </c>
      <c r="J23" s="46"/>
    </row>
    <row r="24" spans="1:16" s="57" customFormat="1" ht="15.75">
      <c r="A24" s="65" t="s">
        <v>73</v>
      </c>
      <c r="B24" s="66" t="s">
        <v>28</v>
      </c>
      <c r="C24" s="66" t="s">
        <v>59</v>
      </c>
      <c r="D24" s="67" t="s">
        <v>60</v>
      </c>
      <c r="E24" s="68" t="s">
        <v>41</v>
      </c>
      <c r="F24" s="51">
        <v>237</v>
      </c>
      <c r="G24" s="52"/>
      <c r="H24" s="53">
        <f aca="true" t="shared" si="5" ref="H24:H26">ROUND(G24*(1+$I$4),2)</f>
        <v>0</v>
      </c>
      <c r="I24" s="54">
        <f aca="true" t="shared" si="6" ref="I24:I28">ROUND(H24*F24,2)</f>
        <v>0</v>
      </c>
      <c r="J24" s="56"/>
      <c r="K24" s="72"/>
      <c r="N24" s="72"/>
      <c r="O24" s="72"/>
      <c r="P24" s="72"/>
    </row>
    <row r="25" spans="1:10" s="57" customFormat="1" ht="30">
      <c r="A25" s="65" t="s">
        <v>74</v>
      </c>
      <c r="B25" s="66" t="s">
        <v>28</v>
      </c>
      <c r="C25" s="66" t="s">
        <v>62</v>
      </c>
      <c r="D25" s="67" t="s">
        <v>63</v>
      </c>
      <c r="E25" s="68" t="s">
        <v>53</v>
      </c>
      <c r="F25" s="51">
        <v>414.75</v>
      </c>
      <c r="G25" s="52"/>
      <c r="H25" s="53">
        <f t="shared" si="5"/>
        <v>0</v>
      </c>
      <c r="I25" s="54">
        <f t="shared" si="6"/>
        <v>0</v>
      </c>
      <c r="J25" s="56"/>
    </row>
    <row r="26" spans="1:10" s="57" customFormat="1" ht="45">
      <c r="A26" s="65" t="s">
        <v>75</v>
      </c>
      <c r="B26" s="66" t="s">
        <v>38</v>
      </c>
      <c r="C26" s="66">
        <v>94097</v>
      </c>
      <c r="D26" s="67" t="s">
        <v>65</v>
      </c>
      <c r="E26" s="68" t="s">
        <v>49</v>
      </c>
      <c r="F26" s="51">
        <v>284.4</v>
      </c>
      <c r="G26" s="52"/>
      <c r="H26" s="53">
        <f t="shared" si="5"/>
        <v>0</v>
      </c>
      <c r="I26" s="54">
        <f t="shared" si="6"/>
        <v>0</v>
      </c>
      <c r="J26" s="56"/>
    </row>
    <row r="27" spans="1:10" s="57" customFormat="1" ht="15.75">
      <c r="A27" s="65" t="s">
        <v>76</v>
      </c>
      <c r="B27" s="66" t="s">
        <v>28</v>
      </c>
      <c r="C27" s="66" t="s">
        <v>77</v>
      </c>
      <c r="D27" s="67" t="s">
        <v>78</v>
      </c>
      <c r="E27" s="68" t="s">
        <v>41</v>
      </c>
      <c r="F27" s="51">
        <v>237</v>
      </c>
      <c r="G27" s="52"/>
      <c r="H27" s="53">
        <v>0</v>
      </c>
      <c r="I27" s="54">
        <f t="shared" si="6"/>
        <v>0</v>
      </c>
      <c r="J27" s="56"/>
    </row>
    <row r="28" spans="1:10" s="57" customFormat="1" ht="30">
      <c r="A28" s="65" t="s">
        <v>79</v>
      </c>
      <c r="B28" s="66" t="s">
        <v>28</v>
      </c>
      <c r="C28" s="66" t="s">
        <v>70</v>
      </c>
      <c r="D28" s="67" t="s">
        <v>71</v>
      </c>
      <c r="E28" s="68" t="s">
        <v>53</v>
      </c>
      <c r="F28" s="51">
        <v>233.98</v>
      </c>
      <c r="G28" s="52"/>
      <c r="H28" s="53">
        <f>ROUND(G28*(1+$I$4),2)</f>
        <v>0</v>
      </c>
      <c r="I28" s="54">
        <f t="shared" si="6"/>
        <v>0</v>
      </c>
      <c r="J28" s="56"/>
    </row>
    <row r="29" spans="1:10" s="47" customFormat="1" ht="15.75">
      <c r="A29" s="70">
        <v>6</v>
      </c>
      <c r="B29" s="70"/>
      <c r="C29" s="70"/>
      <c r="D29" s="59" t="s">
        <v>80</v>
      </c>
      <c r="E29" s="60"/>
      <c r="F29" s="61"/>
      <c r="G29" s="61"/>
      <c r="H29" s="63"/>
      <c r="I29" s="71">
        <f>SUM(I30:I31)</f>
        <v>0</v>
      </c>
      <c r="J29" s="46"/>
    </row>
    <row r="30" spans="1:10" s="57" customFormat="1" ht="30">
      <c r="A30" s="65" t="s">
        <v>81</v>
      </c>
      <c r="B30" s="66" t="s">
        <v>28</v>
      </c>
      <c r="C30" s="66" t="s">
        <v>82</v>
      </c>
      <c r="D30" s="67" t="s">
        <v>83</v>
      </c>
      <c r="E30" s="68" t="s">
        <v>84</v>
      </c>
      <c r="F30" s="51">
        <v>8</v>
      </c>
      <c r="G30" s="73"/>
      <c r="H30" s="53">
        <f aca="true" t="shared" si="7" ref="H30:H31">ROUND(G30*(1+$I$4),2)</f>
        <v>0</v>
      </c>
      <c r="I30" s="54">
        <f aca="true" t="shared" si="8" ref="I30:I31">ROUND(H30*F30,2)</f>
        <v>0</v>
      </c>
      <c r="J30" s="56"/>
    </row>
    <row r="31" spans="1:10" s="57" customFormat="1" ht="30">
      <c r="A31" s="65" t="s">
        <v>85</v>
      </c>
      <c r="B31" s="66" t="s">
        <v>28</v>
      </c>
      <c r="C31" s="66" t="s">
        <v>86</v>
      </c>
      <c r="D31" s="67" t="s">
        <v>87</v>
      </c>
      <c r="E31" s="68" t="s">
        <v>84</v>
      </c>
      <c r="F31" s="51">
        <v>6</v>
      </c>
      <c r="G31" s="73"/>
      <c r="H31" s="53">
        <f t="shared" si="7"/>
        <v>0</v>
      </c>
      <c r="I31" s="54">
        <f t="shared" si="8"/>
        <v>0</v>
      </c>
      <c r="J31" s="56"/>
    </row>
    <row r="32" spans="1:10" s="47" customFormat="1" ht="15.75">
      <c r="A32" s="70">
        <v>7</v>
      </c>
      <c r="B32" s="70"/>
      <c r="C32" s="70"/>
      <c r="D32" s="59" t="s">
        <v>88</v>
      </c>
      <c r="E32" s="60"/>
      <c r="F32" s="61"/>
      <c r="G32" s="61"/>
      <c r="H32" s="63"/>
      <c r="I32" s="71">
        <f>SUM(I33:I35)</f>
        <v>0</v>
      </c>
      <c r="J32" s="46"/>
    </row>
    <row r="33" spans="1:16" s="57" customFormat="1" ht="15.75">
      <c r="A33" s="65" t="s">
        <v>89</v>
      </c>
      <c r="B33" s="66" t="s">
        <v>28</v>
      </c>
      <c r="C33" s="66" t="s">
        <v>90</v>
      </c>
      <c r="D33" s="67" t="s">
        <v>91</v>
      </c>
      <c r="E33" s="68" t="s">
        <v>92</v>
      </c>
      <c r="F33" s="51">
        <v>6</v>
      </c>
      <c r="G33" s="73"/>
      <c r="H33" s="53">
        <f aca="true" t="shared" si="9" ref="H33:H35">ROUND(G33*(1+$I$4),2)</f>
        <v>0</v>
      </c>
      <c r="I33" s="54">
        <f aca="true" t="shared" si="10" ref="I33:I35">ROUND(H33*F33,2)</f>
        <v>0</v>
      </c>
      <c r="J33" s="56"/>
      <c r="K33" s="72"/>
      <c r="N33" s="72"/>
      <c r="O33" s="72"/>
      <c r="P33" s="72"/>
    </row>
    <row r="34" spans="1:16" s="57" customFormat="1" ht="30">
      <c r="A34" s="65" t="s">
        <v>93</v>
      </c>
      <c r="B34" s="66" t="s">
        <v>28</v>
      </c>
      <c r="C34" s="66" t="s">
        <v>94</v>
      </c>
      <c r="D34" s="67" t="s">
        <v>95</v>
      </c>
      <c r="E34" s="68" t="s">
        <v>41</v>
      </c>
      <c r="F34" s="51">
        <v>6</v>
      </c>
      <c r="G34" s="52"/>
      <c r="H34" s="53">
        <f t="shared" si="9"/>
        <v>0</v>
      </c>
      <c r="I34" s="54">
        <f t="shared" si="10"/>
        <v>0</v>
      </c>
      <c r="J34" s="56"/>
      <c r="K34" s="72"/>
      <c r="N34" s="72"/>
      <c r="O34" s="72"/>
      <c r="P34" s="72"/>
    </row>
    <row r="35" spans="1:16" s="57" customFormat="1" ht="30">
      <c r="A35" s="65" t="s">
        <v>96</v>
      </c>
      <c r="B35" s="66" t="s">
        <v>28</v>
      </c>
      <c r="C35" s="66" t="s">
        <v>97</v>
      </c>
      <c r="D35" s="67" t="s">
        <v>98</v>
      </c>
      <c r="E35" s="68" t="s">
        <v>92</v>
      </c>
      <c r="F35" s="51">
        <v>6</v>
      </c>
      <c r="G35" s="52"/>
      <c r="H35" s="53">
        <f t="shared" si="9"/>
        <v>0</v>
      </c>
      <c r="I35" s="54">
        <f t="shared" si="10"/>
        <v>0</v>
      </c>
      <c r="J35" s="56"/>
      <c r="K35" s="72"/>
      <c r="N35" s="72"/>
      <c r="O35" s="72"/>
      <c r="P35" s="72"/>
    </row>
    <row r="36" spans="1:16" s="47" customFormat="1" ht="15.75">
      <c r="A36" s="70">
        <v>8</v>
      </c>
      <c r="B36" s="70"/>
      <c r="C36" s="70"/>
      <c r="D36" s="59" t="s">
        <v>99</v>
      </c>
      <c r="E36" s="60"/>
      <c r="F36" s="61"/>
      <c r="G36" s="61"/>
      <c r="H36" s="63"/>
      <c r="I36" s="71">
        <v>0</v>
      </c>
      <c r="J36" s="46"/>
      <c r="K36" s="74"/>
      <c r="N36" s="74"/>
      <c r="O36" s="74"/>
      <c r="P36" s="74"/>
    </row>
    <row r="37" spans="1:16" s="57" customFormat="1" ht="45">
      <c r="A37" s="65" t="s">
        <v>100</v>
      </c>
      <c r="B37" s="66" t="s">
        <v>38</v>
      </c>
      <c r="C37" s="66">
        <v>72923</v>
      </c>
      <c r="D37" s="67" t="s">
        <v>101</v>
      </c>
      <c r="E37" s="68" t="s">
        <v>53</v>
      </c>
      <c r="F37" s="51">
        <v>82.08</v>
      </c>
      <c r="G37" s="52"/>
      <c r="H37" s="53">
        <f aca="true" t="shared" si="11" ref="H37:H43">ROUND(G37*(1+$I$4),2)</f>
        <v>0</v>
      </c>
      <c r="I37" s="54">
        <f aca="true" t="shared" si="12" ref="I37:I43">ROUND(H37*F37,2)</f>
        <v>0</v>
      </c>
      <c r="J37" s="56"/>
      <c r="K37" s="72"/>
      <c r="N37" s="72"/>
      <c r="O37" s="72"/>
      <c r="P37" s="72"/>
    </row>
    <row r="38" spans="1:16" s="57" customFormat="1" ht="15.75">
      <c r="A38" s="65" t="s">
        <v>102</v>
      </c>
      <c r="B38" s="66" t="s">
        <v>28</v>
      </c>
      <c r="C38" s="66" t="s">
        <v>103</v>
      </c>
      <c r="D38" s="67" t="s">
        <v>104</v>
      </c>
      <c r="E38" s="68" t="s">
        <v>53</v>
      </c>
      <c r="F38" s="51">
        <v>82.08</v>
      </c>
      <c r="G38" s="52"/>
      <c r="H38" s="53">
        <f t="shared" si="11"/>
        <v>0</v>
      </c>
      <c r="I38" s="54">
        <f t="shared" si="12"/>
        <v>0</v>
      </c>
      <c r="J38" s="56"/>
      <c r="K38" s="72"/>
      <c r="N38" s="72"/>
      <c r="O38" s="72"/>
      <c r="P38" s="72"/>
    </row>
    <row r="39" spans="1:16" s="57" customFormat="1" ht="15.75">
      <c r="A39" s="65" t="s">
        <v>105</v>
      </c>
      <c r="B39" s="66" t="s">
        <v>28</v>
      </c>
      <c r="C39" s="66" t="s">
        <v>106</v>
      </c>
      <c r="D39" s="67" t="s">
        <v>107</v>
      </c>
      <c r="E39" s="68" t="s">
        <v>53</v>
      </c>
      <c r="F39" s="51">
        <v>82.08</v>
      </c>
      <c r="G39" s="52"/>
      <c r="H39" s="53">
        <f t="shared" si="11"/>
        <v>0</v>
      </c>
      <c r="I39" s="54">
        <f t="shared" si="12"/>
        <v>0</v>
      </c>
      <c r="J39" s="56"/>
      <c r="K39" s="72"/>
      <c r="N39" s="72"/>
      <c r="O39" s="72"/>
      <c r="P39" s="72"/>
    </row>
    <row r="40" spans="1:16" s="57" customFormat="1" ht="15.75">
      <c r="A40" s="65" t="s">
        <v>108</v>
      </c>
      <c r="B40" s="66" t="s">
        <v>28</v>
      </c>
      <c r="C40" s="66" t="s">
        <v>109</v>
      </c>
      <c r="D40" s="67" t="s">
        <v>110</v>
      </c>
      <c r="E40" s="68" t="s">
        <v>49</v>
      </c>
      <c r="F40" s="51">
        <v>547.2</v>
      </c>
      <c r="G40" s="52"/>
      <c r="H40" s="53">
        <f t="shared" si="11"/>
        <v>0</v>
      </c>
      <c r="I40" s="54">
        <f t="shared" si="12"/>
        <v>0</v>
      </c>
      <c r="J40" s="56"/>
      <c r="K40" s="72"/>
      <c r="N40" s="72"/>
      <c r="O40" s="72"/>
      <c r="P40" s="72"/>
    </row>
    <row r="41" spans="1:16" s="57" customFormat="1" ht="15.75">
      <c r="A41" s="65" t="s">
        <v>111</v>
      </c>
      <c r="B41" s="66" t="s">
        <v>28</v>
      </c>
      <c r="C41" s="66" t="s">
        <v>112</v>
      </c>
      <c r="D41" s="67" t="s">
        <v>113</v>
      </c>
      <c r="E41" s="68" t="s">
        <v>49</v>
      </c>
      <c r="F41" s="51">
        <v>547.2</v>
      </c>
      <c r="G41" s="52"/>
      <c r="H41" s="53">
        <f t="shared" si="11"/>
        <v>0</v>
      </c>
      <c r="I41" s="54">
        <f t="shared" si="12"/>
        <v>0</v>
      </c>
      <c r="J41" s="56"/>
      <c r="K41" s="72"/>
      <c r="N41" s="72"/>
      <c r="O41" s="72"/>
      <c r="P41" s="72"/>
    </row>
    <row r="42" spans="1:16" s="57" customFormat="1" ht="30">
      <c r="A42" s="65" t="s">
        <v>114</v>
      </c>
      <c r="B42" s="66" t="s">
        <v>28</v>
      </c>
      <c r="C42" s="66" t="s">
        <v>115</v>
      </c>
      <c r="D42" s="67" t="s">
        <v>116</v>
      </c>
      <c r="E42" s="68" t="s">
        <v>53</v>
      </c>
      <c r="F42" s="51">
        <v>27.36</v>
      </c>
      <c r="G42" s="52"/>
      <c r="H42" s="53">
        <f t="shared" si="11"/>
        <v>0</v>
      </c>
      <c r="I42" s="54">
        <f t="shared" si="12"/>
        <v>0</v>
      </c>
      <c r="J42" s="56"/>
      <c r="K42" s="72"/>
      <c r="N42" s="72"/>
      <c r="O42" s="72"/>
      <c r="P42" s="72"/>
    </row>
    <row r="43" spans="1:16" s="57" customFormat="1" ht="45">
      <c r="A43" s="65" t="s">
        <v>117</v>
      </c>
      <c r="B43" s="66" t="s">
        <v>38</v>
      </c>
      <c r="C43" s="66">
        <v>95303</v>
      </c>
      <c r="D43" s="67" t="s">
        <v>118</v>
      </c>
      <c r="E43" s="68" t="s">
        <v>119</v>
      </c>
      <c r="F43" s="51">
        <v>410.4</v>
      </c>
      <c r="G43" s="52"/>
      <c r="H43" s="53">
        <f t="shared" si="11"/>
        <v>0</v>
      </c>
      <c r="I43" s="54">
        <f t="shared" si="12"/>
        <v>0</v>
      </c>
      <c r="J43" s="56"/>
      <c r="K43" s="72"/>
      <c r="N43" s="72"/>
      <c r="O43" s="72"/>
      <c r="P43" s="72"/>
    </row>
    <row r="44" spans="1:16" s="47" customFormat="1" ht="15.75">
      <c r="A44" s="70">
        <v>9</v>
      </c>
      <c r="B44" s="70"/>
      <c r="C44" s="70"/>
      <c r="D44" s="59" t="s">
        <v>120</v>
      </c>
      <c r="E44" s="60"/>
      <c r="F44" s="61"/>
      <c r="G44" s="61"/>
      <c r="H44" s="63"/>
      <c r="I44" s="75">
        <f>I45</f>
        <v>0</v>
      </c>
      <c r="J44" s="46"/>
      <c r="K44" s="74"/>
      <c r="N44" s="74"/>
      <c r="O44" s="74"/>
      <c r="P44" s="74"/>
    </row>
    <row r="45" spans="1:16" s="57" customFormat="1" ht="45.75">
      <c r="A45" s="65" t="s">
        <v>121</v>
      </c>
      <c r="B45" s="66" t="s">
        <v>122</v>
      </c>
      <c r="C45" s="65">
        <v>20621</v>
      </c>
      <c r="D45" s="49" t="s">
        <v>123</v>
      </c>
      <c r="E45" s="68" t="s">
        <v>124</v>
      </c>
      <c r="F45" s="51">
        <v>2</v>
      </c>
      <c r="G45" s="73"/>
      <c r="H45" s="53">
        <f>ROUND(G45*(1+$I$4),2)</f>
        <v>0</v>
      </c>
      <c r="I45" s="54">
        <f>ROUND(H45*F45,2)</f>
        <v>0</v>
      </c>
      <c r="J45" s="56"/>
      <c r="K45" s="72"/>
      <c r="N45" s="72"/>
      <c r="O45" s="72"/>
      <c r="P45" s="72"/>
    </row>
    <row r="46" spans="1:16" s="47" customFormat="1" ht="15.75">
      <c r="A46" s="70">
        <v>10</v>
      </c>
      <c r="B46" s="70"/>
      <c r="C46" s="70"/>
      <c r="D46" s="59" t="s">
        <v>125</v>
      </c>
      <c r="E46" s="60"/>
      <c r="F46" s="61"/>
      <c r="G46" s="61"/>
      <c r="H46" s="63"/>
      <c r="I46" s="75">
        <f>SUM(I47:I48)</f>
        <v>0</v>
      </c>
      <c r="J46" s="46"/>
      <c r="K46" s="74"/>
      <c r="N46" s="74"/>
      <c r="O46" s="74"/>
      <c r="P46" s="74"/>
    </row>
    <row r="47" spans="1:16" s="57" customFormat="1" ht="15.75">
      <c r="A47" s="48" t="s">
        <v>126</v>
      </c>
      <c r="B47" s="66" t="s">
        <v>28</v>
      </c>
      <c r="C47" s="48" t="s">
        <v>127</v>
      </c>
      <c r="D47" s="49" t="s">
        <v>128</v>
      </c>
      <c r="E47" s="68" t="s">
        <v>49</v>
      </c>
      <c r="F47" s="51">
        <v>547.2</v>
      </c>
      <c r="G47" s="73"/>
      <c r="H47" s="53">
        <f aca="true" t="shared" si="13" ref="H47:H48">ROUND(G47*(1+$I$4),2)</f>
        <v>0</v>
      </c>
      <c r="I47" s="54">
        <f aca="true" t="shared" si="14" ref="I47:I48">ROUND(H47*F47,2)</f>
        <v>0</v>
      </c>
      <c r="J47" s="56"/>
      <c r="K47" s="72"/>
      <c r="N47" s="72"/>
      <c r="O47" s="72"/>
      <c r="P47" s="72"/>
    </row>
    <row r="48" spans="1:16" s="57" customFormat="1" ht="31.5">
      <c r="A48" s="65" t="s">
        <v>129</v>
      </c>
      <c r="B48" s="66" t="s">
        <v>28</v>
      </c>
      <c r="C48" s="65" t="s">
        <v>130</v>
      </c>
      <c r="D48" s="49" t="s">
        <v>131</v>
      </c>
      <c r="E48" s="68" t="s">
        <v>53</v>
      </c>
      <c r="F48" s="51">
        <v>246.248</v>
      </c>
      <c r="G48" s="73"/>
      <c r="H48" s="53">
        <f t="shared" si="13"/>
        <v>0</v>
      </c>
      <c r="I48" s="54">
        <f t="shared" si="14"/>
        <v>0</v>
      </c>
      <c r="J48" s="56"/>
      <c r="K48" s="72"/>
      <c r="N48" s="72"/>
      <c r="O48" s="72"/>
      <c r="P48" s="72"/>
    </row>
    <row r="49" spans="1:10" s="47" customFormat="1" ht="15.75" customHeight="1">
      <c r="A49" s="76" t="s">
        <v>132</v>
      </c>
      <c r="B49" s="76"/>
      <c r="C49" s="76"/>
      <c r="D49" s="76"/>
      <c r="E49" s="76"/>
      <c r="F49" s="76"/>
      <c r="G49" s="76"/>
      <c r="H49" s="76"/>
      <c r="I49" s="77">
        <f>SUM(I7+I9+I13+I17+I23+I29+I32+I36+I44+I46)</f>
        <v>0</v>
      </c>
      <c r="J49" s="78"/>
    </row>
    <row r="50" spans="1:12" s="47" customFormat="1" ht="16.5">
      <c r="A50" s="79" t="s">
        <v>133</v>
      </c>
      <c r="B50" s="79"/>
      <c r="C50" s="79"/>
      <c r="D50" s="79"/>
      <c r="E50" s="79"/>
      <c r="F50" s="79"/>
      <c r="G50" s="79"/>
      <c r="H50" s="79"/>
      <c r="I50" s="79"/>
      <c r="J50" s="81"/>
      <c r="K50" s="81"/>
      <c r="L50" s="81"/>
    </row>
    <row r="51" spans="1:12" s="47" customFormat="1" ht="15.75">
      <c r="A51" s="116" t="s">
        <v>142</v>
      </c>
      <c r="B51" s="116"/>
      <c r="C51" s="116"/>
      <c r="D51" s="116"/>
      <c r="E51" s="116"/>
      <c r="F51" s="116"/>
      <c r="G51" s="116"/>
      <c r="H51" s="116"/>
      <c r="I51" s="116"/>
      <c r="J51" s="81"/>
      <c r="K51" s="81"/>
      <c r="L51" s="81"/>
    </row>
    <row r="52" spans="1:12" s="47" customFormat="1" ht="15.75">
      <c r="A52" s="82"/>
      <c r="B52" s="82"/>
      <c r="C52" s="82"/>
      <c r="D52" s="82"/>
      <c r="E52" s="82"/>
      <c r="F52" s="82"/>
      <c r="G52" s="82"/>
      <c r="H52" s="83"/>
      <c r="I52" s="83"/>
      <c r="J52" s="81"/>
      <c r="K52" s="81"/>
      <c r="L52" s="81"/>
    </row>
    <row r="53" spans="1:12" s="47" customFormat="1" ht="15.75">
      <c r="A53" s="82"/>
      <c r="B53" s="82"/>
      <c r="C53" s="82"/>
      <c r="D53" s="82" t="s">
        <v>143</v>
      </c>
      <c r="E53" s="82"/>
      <c r="F53" s="82"/>
      <c r="G53" s="82"/>
      <c r="H53" s="82"/>
      <c r="I53" s="82"/>
      <c r="J53" s="81"/>
      <c r="K53" s="81"/>
      <c r="L53" s="81"/>
    </row>
    <row r="54" spans="1:12" s="47" customFormat="1" ht="15.75">
      <c r="A54" s="82"/>
      <c r="B54" s="82"/>
      <c r="C54" s="82"/>
      <c r="D54" s="82"/>
      <c r="E54" s="82"/>
      <c r="F54" s="82"/>
      <c r="G54" s="82"/>
      <c r="H54" s="83"/>
      <c r="I54" s="83"/>
      <c r="J54" s="81"/>
      <c r="K54" s="81"/>
      <c r="L54" s="81"/>
    </row>
    <row r="55" spans="1:12" s="47" customFormat="1" ht="15.75">
      <c r="A55" s="82"/>
      <c r="B55" s="82"/>
      <c r="C55" s="82"/>
      <c r="D55" s="82"/>
      <c r="E55" s="82"/>
      <c r="F55" s="82"/>
      <c r="G55" s="82"/>
      <c r="H55" s="85"/>
      <c r="I55" s="85"/>
      <c r="J55" s="81"/>
      <c r="K55" s="81"/>
      <c r="L55" s="81"/>
    </row>
    <row r="56" spans="4:9" s="47" customFormat="1" ht="15.75">
      <c r="D56" s="86"/>
      <c r="F56" s="88"/>
      <c r="G56" s="88"/>
      <c r="H56" s="88"/>
      <c r="I56" s="88"/>
    </row>
    <row r="57" spans="4:9" s="47" customFormat="1" ht="15.75">
      <c r="D57" s="89" t="s">
        <v>134</v>
      </c>
      <c r="F57" s="90" t="s">
        <v>135</v>
      </c>
      <c r="G57" s="90"/>
      <c r="H57" s="90"/>
      <c r="I57" s="90"/>
    </row>
    <row r="58" spans="1:12" s="47" customFormat="1" ht="15.75">
      <c r="A58" s="74"/>
      <c r="B58" s="74"/>
      <c r="C58" s="74"/>
      <c r="D58" s="74" t="s">
        <v>136</v>
      </c>
      <c r="E58" s="74"/>
      <c r="F58" s="92" t="s">
        <v>137</v>
      </c>
      <c r="G58" s="92"/>
      <c r="H58" s="92"/>
      <c r="I58" s="92"/>
      <c r="J58" s="81"/>
      <c r="K58" s="81"/>
      <c r="L58" s="81"/>
    </row>
    <row r="59" spans="1:12" ht="15">
      <c r="A59" s="94"/>
      <c r="B59" s="94"/>
      <c r="C59" s="94"/>
      <c r="D59" s="94"/>
      <c r="E59" s="94"/>
      <c r="F59" s="92" t="s">
        <v>138</v>
      </c>
      <c r="G59" s="92"/>
      <c r="H59" s="92"/>
      <c r="I59" s="92"/>
      <c r="J59" s="95"/>
      <c r="K59" s="95"/>
      <c r="L59" s="95"/>
    </row>
    <row r="60" ht="15"/>
  </sheetData>
  <sheetProtection selectLockedCells="1" selectUnlockedCells="1"/>
  <mergeCells count="21">
    <mergeCell ref="A1:B3"/>
    <mergeCell ref="C1:D1"/>
    <mergeCell ref="E1:I1"/>
    <mergeCell ref="C2:D2"/>
    <mergeCell ref="F2:I2"/>
    <mergeCell ref="C3:D3"/>
    <mergeCell ref="F3:I3"/>
    <mergeCell ref="A5:A6"/>
    <mergeCell ref="B5:B6"/>
    <mergeCell ref="C5:C6"/>
    <mergeCell ref="D5:D6"/>
    <mergeCell ref="E5:E6"/>
    <mergeCell ref="F5:F6"/>
    <mergeCell ref="G5:I5"/>
    <mergeCell ref="A49:H49"/>
    <mergeCell ref="A50:I50"/>
    <mergeCell ref="A51:I51"/>
    <mergeCell ref="D53:I53"/>
    <mergeCell ref="F57:I57"/>
    <mergeCell ref="F58:I58"/>
    <mergeCell ref="F59:I59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80"/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60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/>
  <cp:lastPrinted>2020-07-10T13:00:31Z</cp:lastPrinted>
  <dcterms:created xsi:type="dcterms:W3CDTF">1999-02-01T16:53:28Z</dcterms:created>
  <dcterms:modified xsi:type="dcterms:W3CDTF">2020-07-10T13:00:36Z</dcterms:modified>
  <cp:category/>
  <cp:version/>
  <cp:contentType/>
  <cp:contentStatus/>
  <cp:revision>1</cp:revision>
</cp:coreProperties>
</file>