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5\compras\2025\LIC Concorrência Eletrônica NLLC 14.133-2.021\CE 09-25 - PROJETOS\"/>
    </mc:Choice>
  </mc:AlternateContent>
  <xr:revisionPtr revIDLastSave="0" documentId="8_{9B921065-0915-4A60-9A02-42205720BC56}" xr6:coauthVersionLast="47" xr6:coauthVersionMax="47" xr10:uidLastSave="{00000000-0000-0000-0000-000000000000}"/>
  <bookViews>
    <workbookView xWindow="-108" yWindow="-108" windowWidth="23256" windowHeight="12456" tabRatio="819" xr2:uid="{00000000-000D-0000-FFFF-FFFF00000000}"/>
  </bookViews>
  <sheets>
    <sheet name="Cronograma FF" sheetId="110" r:id="rId1"/>
    <sheet name="ETEC" sheetId="6" state="hidden" r:id="rId2"/>
    <sheet name="Calc. Fatores" sheetId="7" state="hidden" r:id="rId3"/>
    <sheet name="QUANT. uh " sheetId="3" state="hidden" r:id="rId4"/>
  </sheets>
  <definedNames>
    <definedName name="_xlnm.Print_Area" localSheetId="0">'Cronograma FF'!$A$1:$R$18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10" l="1"/>
  <c r="Q16" i="110"/>
  <c r="O16" i="110"/>
  <c r="M16" i="110"/>
  <c r="K16" i="110"/>
  <c r="I16" i="110"/>
  <c r="G16" i="110"/>
  <c r="Q9" i="110"/>
  <c r="O9" i="110"/>
  <c r="M9" i="110"/>
  <c r="K9" i="110"/>
  <c r="F10" i="110"/>
  <c r="H10" i="110" s="1"/>
  <c r="J10" i="110" s="1"/>
  <c r="L10" i="110" s="1"/>
  <c r="N10" i="110" s="1"/>
  <c r="P10" i="110" s="1"/>
  <c r="F17" i="110" s="1"/>
  <c r="H17" i="110" s="1"/>
  <c r="J17" i="110" s="1"/>
  <c r="L17" i="110" s="1"/>
  <c r="N17" i="110" s="1"/>
  <c r="P17" i="110" s="1"/>
  <c r="I9" i="110"/>
  <c r="G9" i="110"/>
  <c r="G10" i="110" s="1"/>
  <c r="I10" i="110" l="1"/>
  <c r="K10" i="110" s="1"/>
  <c r="M10" i="110" s="1"/>
  <c r="O10" i="110" s="1"/>
  <c r="Q10" i="110" s="1"/>
  <c r="G17" i="110" s="1"/>
  <c r="I17" i="110" s="1"/>
  <c r="K17" i="110" s="1"/>
  <c r="M17" i="110" s="1"/>
  <c r="O17" i="110" s="1"/>
  <c r="Q17" i="110" s="1"/>
  <c r="F21" i="7" l="1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F4" i="7"/>
  <c r="D6" i="3"/>
  <c r="J47" i="6"/>
  <c r="H47" i="6"/>
  <c r="I45" i="6" s="1"/>
  <c r="I43" i="6" l="1"/>
  <c r="I24" i="6"/>
  <c r="I36" i="6"/>
  <c r="I40" i="6"/>
  <c r="I19" i="6"/>
  <c r="I26" i="6"/>
  <c r="I30" i="6"/>
  <c r="I38" i="6"/>
  <c r="I42" i="6"/>
  <c r="I28" i="6"/>
  <c r="I44" i="6"/>
  <c r="I3" i="6"/>
  <c r="I25" i="6"/>
  <c r="I29" i="6"/>
  <c r="I37" i="6"/>
  <c r="I41" i="6"/>
  <c r="I23" i="6"/>
  <c r="I27" i="6"/>
  <c r="I31" i="6"/>
  <c r="I39" i="6"/>
  <c r="I47" i="6" l="1"/>
  <c r="G21" i="6"/>
  <c r="G20" i="6"/>
  <c r="G13" i="6"/>
  <c r="G9" i="6"/>
  <c r="G5" i="6"/>
  <c r="G18" i="6"/>
  <c r="G7" i="6"/>
  <c r="G17" i="6"/>
  <c r="G12" i="6"/>
  <c r="G8" i="6"/>
  <c r="G4" i="6"/>
  <c r="G11" i="6"/>
  <c r="G10" i="6"/>
  <c r="G6" i="6"/>
  <c r="G32" i="6"/>
  <c r="G33" i="6"/>
  <c r="G35" i="6"/>
  <c r="G34" i="6"/>
  <c r="F15" i="6" l="1"/>
  <c r="F14" i="6"/>
  <c r="F16" i="6"/>
  <c r="O11" i="3" l="1"/>
  <c r="O10" i="3"/>
  <c r="D39" i="3" l="1"/>
  <c r="V39" i="3" s="1"/>
  <c r="W39" i="3" s="1"/>
  <c r="Y40" i="3" s="1"/>
  <c r="D37" i="3"/>
  <c r="Q37" i="3" s="1"/>
  <c r="R37" i="3" s="1"/>
  <c r="T38" i="3" s="1"/>
  <c r="D35" i="3"/>
  <c r="K35" i="3" s="1"/>
  <c r="L35" i="3" s="1"/>
  <c r="N36" i="3" s="1"/>
  <c r="D33" i="3"/>
  <c r="F33" i="3" s="1"/>
  <c r="G33" i="3" s="1"/>
  <c r="I34" i="3" s="1"/>
  <c r="D27" i="3"/>
  <c r="V27" i="3" s="1"/>
  <c r="W27" i="3" s="1"/>
  <c r="Y28" i="3" s="1"/>
  <c r="D25" i="3"/>
  <c r="Q25" i="3" s="1"/>
  <c r="R25" i="3" s="1"/>
  <c r="T26" i="3" s="1"/>
  <c r="D19" i="3"/>
  <c r="K19" i="3" s="1"/>
  <c r="L19" i="3" s="1"/>
  <c r="N20" i="3" s="1"/>
  <c r="D17" i="3"/>
  <c r="F17" i="3" s="1"/>
  <c r="G17" i="3" s="1"/>
  <c r="I18" i="3" s="1"/>
  <c r="D15" i="3"/>
  <c r="V15" i="3" s="1"/>
  <c r="W15" i="3" s="1"/>
  <c r="Y16" i="3" s="1"/>
  <c r="D8" i="3"/>
  <c r="K6" i="3"/>
  <c r="L6" i="3" s="1"/>
  <c r="Q8" i="3" l="1"/>
  <c r="R8" i="3" s="1"/>
  <c r="T9" i="3" s="1"/>
  <c r="N7" i="3"/>
  <c r="T8" i="3"/>
  <c r="T37" i="3"/>
  <c r="Y27" i="3"/>
  <c r="N6" i="3"/>
  <c r="N19" i="3"/>
  <c r="T25" i="3"/>
  <c r="Y15" i="3"/>
  <c r="Y39" i="3"/>
  <c r="N35" i="3"/>
  <c r="I17" i="3"/>
  <c r="I33" i="3"/>
  <c r="F6" i="3"/>
  <c r="G6" i="3" s="1"/>
  <c r="F25" i="3"/>
  <c r="G25" i="3" s="1"/>
  <c r="F35" i="3"/>
  <c r="G35" i="3" s="1"/>
  <c r="K25" i="3"/>
  <c r="L25" i="3" s="1"/>
  <c r="K15" i="3"/>
  <c r="L15" i="3" s="1"/>
  <c r="K39" i="3"/>
  <c r="L39" i="3" s="1"/>
  <c r="Q15" i="3"/>
  <c r="R15" i="3" s="1"/>
  <c r="F8" i="3"/>
  <c r="G8" i="3" s="1"/>
  <c r="F37" i="3"/>
  <c r="G37" i="3" s="1"/>
  <c r="K27" i="3"/>
  <c r="L27" i="3" s="1"/>
  <c r="Q27" i="3"/>
  <c r="R27" i="3" s="1"/>
  <c r="F19" i="3"/>
  <c r="G19" i="3" s="1"/>
  <c r="K8" i="3"/>
  <c r="L8" i="3" s="1"/>
  <c r="L10" i="3" s="1"/>
  <c r="K37" i="3"/>
  <c r="L37" i="3" s="1"/>
  <c r="Q39" i="3"/>
  <c r="R39" i="3" s="1"/>
  <c r="V33" i="3"/>
  <c r="W33" i="3" s="1"/>
  <c r="V6" i="3"/>
  <c r="W6" i="3" s="1"/>
  <c r="V35" i="3"/>
  <c r="W35" i="3" s="1"/>
  <c r="F15" i="3"/>
  <c r="G15" i="3" s="1"/>
  <c r="F27" i="3"/>
  <c r="G27" i="3" s="1"/>
  <c r="F39" i="3"/>
  <c r="G39" i="3" s="1"/>
  <c r="K17" i="3"/>
  <c r="L17" i="3" s="1"/>
  <c r="K33" i="3"/>
  <c r="L33" i="3" s="1"/>
  <c r="Q6" i="3"/>
  <c r="R6" i="3" s="1"/>
  <c r="R10" i="3" s="1"/>
  <c r="Q19" i="3"/>
  <c r="R19" i="3" s="1"/>
  <c r="Q35" i="3"/>
  <c r="R35" i="3" s="1"/>
  <c r="V8" i="3"/>
  <c r="W8" i="3" s="1"/>
  <c r="V25" i="3"/>
  <c r="W25" i="3" s="1"/>
  <c r="V37" i="3"/>
  <c r="W37" i="3" s="1"/>
  <c r="V17" i="3"/>
  <c r="W17" i="3" s="1"/>
  <c r="Q17" i="3"/>
  <c r="R17" i="3" s="1"/>
  <c r="Q33" i="3"/>
  <c r="R33" i="3" s="1"/>
  <c r="V19" i="3"/>
  <c r="W19" i="3" s="1"/>
  <c r="D46" i="3"/>
  <c r="AA8" i="3" l="1"/>
  <c r="W10" i="3"/>
  <c r="G10" i="3"/>
  <c r="AA6" i="3"/>
  <c r="AA10" i="3" s="1"/>
  <c r="AB6" i="3" s="1"/>
  <c r="T36" i="3"/>
  <c r="T35" i="3"/>
  <c r="Y35" i="3"/>
  <c r="Y36" i="3"/>
  <c r="N40" i="3"/>
  <c r="N39" i="3"/>
  <c r="Y19" i="3"/>
  <c r="Y20" i="3"/>
  <c r="Y38" i="3"/>
  <c r="Y37" i="3"/>
  <c r="T20" i="3"/>
  <c r="T19" i="3"/>
  <c r="Y6" i="3"/>
  <c r="Y7" i="3"/>
  <c r="N9" i="3"/>
  <c r="N13" i="3" s="1"/>
  <c r="O13" i="3" s="1"/>
  <c r="N8" i="3"/>
  <c r="N12" i="3" s="1"/>
  <c r="O12" i="3" s="1"/>
  <c r="N16" i="3"/>
  <c r="N15" i="3"/>
  <c r="N28" i="3"/>
  <c r="N27" i="3"/>
  <c r="T33" i="3"/>
  <c r="T34" i="3"/>
  <c r="T7" i="3"/>
  <c r="T13" i="3" s="1"/>
  <c r="T6" i="3"/>
  <c r="T12" i="3" s="1"/>
  <c r="Y34" i="3"/>
  <c r="Y33" i="3"/>
  <c r="N26" i="3"/>
  <c r="N25" i="3"/>
  <c r="N31" i="3" s="1"/>
  <c r="Y18" i="3"/>
  <c r="Y17" i="3"/>
  <c r="N18" i="3"/>
  <c r="N17" i="3"/>
  <c r="N38" i="3"/>
  <c r="N37" i="3"/>
  <c r="Y26" i="3"/>
  <c r="Y32" i="3" s="1"/>
  <c r="Y25" i="3"/>
  <c r="Y31" i="3" s="1"/>
  <c r="T17" i="3"/>
  <c r="T18" i="3"/>
  <c r="Y9" i="3"/>
  <c r="Y8" i="3"/>
  <c r="N34" i="3"/>
  <c r="N44" i="3" s="1"/>
  <c r="N33" i="3"/>
  <c r="N43" i="3" s="1"/>
  <c r="T40" i="3"/>
  <c r="T39" i="3"/>
  <c r="T28" i="3"/>
  <c r="T32" i="3" s="1"/>
  <c r="T27" i="3"/>
  <c r="T31" i="3" s="1"/>
  <c r="T16" i="3"/>
  <c r="T15" i="3"/>
  <c r="I28" i="3"/>
  <c r="I27" i="3"/>
  <c r="I20" i="3"/>
  <c r="I19" i="3"/>
  <c r="I26" i="3"/>
  <c r="I25" i="3"/>
  <c r="I9" i="3"/>
  <c r="I8" i="3"/>
  <c r="I16" i="3"/>
  <c r="I15" i="3"/>
  <c r="I36" i="3"/>
  <c r="I35" i="3"/>
  <c r="I40" i="3"/>
  <c r="I39" i="3"/>
  <c r="I38" i="3"/>
  <c r="I37" i="3"/>
  <c r="I7" i="3"/>
  <c r="I6" i="3"/>
  <c r="I31" i="3" l="1"/>
  <c r="I32" i="3"/>
  <c r="T23" i="3"/>
  <c r="T24" i="3"/>
  <c r="N32" i="3"/>
  <c r="Y23" i="3"/>
  <c r="Y43" i="3"/>
  <c r="I13" i="3"/>
  <c r="I24" i="3"/>
  <c r="I43" i="3"/>
  <c r="I44" i="3"/>
  <c r="I12" i="3"/>
  <c r="I23" i="3"/>
  <c r="T44" i="3"/>
  <c r="N23" i="3"/>
  <c r="Y13" i="3"/>
  <c r="Y24" i="3"/>
  <c r="Y44" i="3"/>
  <c r="T43" i="3"/>
  <c r="N24" i="3"/>
  <c r="Y12" i="3"/>
  <c r="AA12" i="3" l="1"/>
  <c r="AB12" i="3" s="1"/>
  <c r="AA13" i="3"/>
  <c r="AB13" i="3" s="1"/>
</calcChain>
</file>

<file path=xl/sharedStrings.xml><?xml version="1.0" encoding="utf-8"?>
<sst xmlns="http://schemas.openxmlformats.org/spreadsheetml/2006/main" count="289" uniqueCount="89">
  <si>
    <t>Supervisor</t>
  </si>
  <si>
    <t>Horas</t>
  </si>
  <si>
    <t>ITEM</t>
  </si>
  <si>
    <t>LOTE</t>
  </si>
  <si>
    <t>SETOR</t>
  </si>
  <si>
    <t>UNID.</t>
  </si>
  <si>
    <t>S6</t>
  </si>
  <si>
    <t>S7</t>
  </si>
  <si>
    <t>S8</t>
  </si>
  <si>
    <t>S9</t>
  </si>
  <si>
    <t>S10</t>
  </si>
  <si>
    <t>S11</t>
  </si>
  <si>
    <t>S12</t>
  </si>
  <si>
    <t>S5</t>
  </si>
  <si>
    <t>ANO</t>
  </si>
  <si>
    <t>UNID/ENG.</t>
  </si>
  <si>
    <t>Q. Predios</t>
  </si>
  <si>
    <t>Profissionais</t>
  </si>
  <si>
    <t>Engenheiro</t>
  </si>
  <si>
    <t>Fiscal</t>
  </si>
  <si>
    <t>Coordenador</t>
  </si>
  <si>
    <t>Descrição</t>
  </si>
  <si>
    <t>%</t>
  </si>
  <si>
    <t>implantação</t>
  </si>
  <si>
    <t>Serviços preliminares</t>
  </si>
  <si>
    <t>Demolição e remoção</t>
  </si>
  <si>
    <t>Terraplenagem</t>
  </si>
  <si>
    <t>Muro de Arrimo</t>
  </si>
  <si>
    <t>Pisos Externos</t>
  </si>
  <si>
    <t>Fechamento de divisa</t>
  </si>
  <si>
    <t>Inst. Elétricas Externas</t>
  </si>
  <si>
    <t>telefonia</t>
  </si>
  <si>
    <t>Iluminação externa</t>
  </si>
  <si>
    <t>Inst. Hidr. Externa</t>
  </si>
  <si>
    <t>Drenagem</t>
  </si>
  <si>
    <t>Água Fria</t>
  </si>
  <si>
    <t>Esgoto</t>
  </si>
  <si>
    <t>Instrumentação Incêndio</t>
  </si>
  <si>
    <t>Abrigo de gás</t>
  </si>
  <si>
    <t>Fundação</t>
  </si>
  <si>
    <t>Reservatório</t>
  </si>
  <si>
    <t>Reservatório de Concreto</t>
  </si>
  <si>
    <t>Estrutura</t>
  </si>
  <si>
    <t>Alvenaria</t>
  </si>
  <si>
    <t>Cobertura</t>
  </si>
  <si>
    <t>Impermeabilização</t>
  </si>
  <si>
    <t>Esquadrias de madeira</t>
  </si>
  <si>
    <t>Esquadrias Metálicas</t>
  </si>
  <si>
    <t>Inst. Elétrica. Telefonia, SPDA</t>
  </si>
  <si>
    <t>Inst. Hidráulica, incêndio</t>
  </si>
  <si>
    <t>água fria</t>
  </si>
  <si>
    <t>águas pluviais</t>
  </si>
  <si>
    <t>esgoto</t>
  </si>
  <si>
    <t>incêndio</t>
  </si>
  <si>
    <t>Revestimento</t>
  </si>
  <si>
    <t>Divisórias</t>
  </si>
  <si>
    <t>Forros</t>
  </si>
  <si>
    <t>Piso</t>
  </si>
  <si>
    <t>Peças Sanitárias e cozinha</t>
  </si>
  <si>
    <t>Pintura</t>
  </si>
  <si>
    <t>Vidro</t>
  </si>
  <si>
    <t>Elevador</t>
  </si>
  <si>
    <t>Limpeza</t>
  </si>
  <si>
    <t>Item</t>
  </si>
  <si>
    <t>Valor Parcial 1</t>
  </si>
  <si>
    <t>Valor Parcial 2</t>
  </si>
  <si>
    <t>Valor Parcial 3</t>
  </si>
  <si>
    <t>Total</t>
  </si>
  <si>
    <t>Pós Obra - Check List</t>
  </si>
  <si>
    <t>Implantação</t>
  </si>
  <si>
    <t>Valor</t>
  </si>
  <si>
    <t>R$</t>
  </si>
  <si>
    <t>SERVIÇO</t>
  </si>
  <si>
    <t>ELABORAÇÃO DE PROJETO BÁSICO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</si>
  <si>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</si>
  <si>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</si>
  <si>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</si>
  <si>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</si>
  <si>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</si>
  <si>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</si>
  <si>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</si>
  <si>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</si>
  <si>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</si>
  <si>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</si>
  <si>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</si>
  <si>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</si>
  <si>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VALOR DOS SERVIÇOS</t>
  </si>
  <si>
    <t>TOTAL ACUMULADO</t>
  </si>
  <si>
    <t>Cronograma Fisico-Financeiro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</si>
</sst>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0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3" fontId="0" fillId="0" borderId="0" xfId="0" applyNumberFormat="1" applyAlignment="1">
      <alignment horizontal="center" vertical="center"/>
    </xf>
    <xf numFmtId="3" fontId="0" fillId="0" borderId="0" xfId="0" applyNumberFormat="1"/>
    <xf numFmtId="0" fontId="0" fillId="5" borderId="0" xfId="0" applyFill="1" applyAlignment="1">
      <alignment horizont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 applyAlignment="1">
      <alignment horizontal="center" vertical="center"/>
    </xf>
    <xf numFmtId="3" fontId="0" fillId="5" borderId="0" xfId="0" applyNumberFormat="1" applyFill="1"/>
    <xf numFmtId="0" fontId="0" fillId="3" borderId="0" xfId="0" applyFill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0" xfId="0" applyNumberFormat="1" applyFill="1"/>
    <xf numFmtId="0" fontId="0" fillId="6" borderId="0" xfId="0" applyFill="1" applyAlignment="1">
      <alignment horizontal="center" vertical="center"/>
    </xf>
    <xf numFmtId="3" fontId="0" fillId="6" borderId="0" xfId="0" applyNumberFormat="1" applyFill="1" applyAlignment="1">
      <alignment horizontal="center" vertical="center"/>
    </xf>
    <xf numFmtId="3" fontId="0" fillId="6" borderId="0" xfId="0" applyNumberFormat="1" applyFill="1"/>
    <xf numFmtId="0" fontId="0" fillId="6" borderId="0" xfId="0" applyFill="1"/>
    <xf numFmtId="0" fontId="0" fillId="5" borderId="0" xfId="0" applyFill="1"/>
    <xf numFmtId="2" fontId="0" fillId="0" borderId="0" xfId="0" applyNumberFormat="1" applyAlignment="1">
      <alignment horizontal="center" vertical="center"/>
    </xf>
    <xf numFmtId="0" fontId="0" fillId="4" borderId="0" xfId="0" applyFill="1"/>
    <xf numFmtId="4" fontId="0" fillId="4" borderId="0" xfId="0" applyNumberFormat="1" applyFill="1"/>
    <xf numFmtId="4" fontId="0" fillId="4" borderId="0" xfId="0" applyNumberFormat="1" applyFill="1" applyAlignment="1">
      <alignment horizontal="center" vertical="center"/>
    </xf>
    <xf numFmtId="0" fontId="0" fillId="7" borderId="0" xfId="0" applyFill="1"/>
    <xf numFmtId="4" fontId="0" fillId="7" borderId="0" xfId="0" applyNumberFormat="1" applyFill="1"/>
    <xf numFmtId="2" fontId="0" fillId="7" borderId="0" xfId="0" applyNumberFormat="1" applyFill="1" applyAlignment="1">
      <alignment horizontal="center" vertical="center"/>
    </xf>
    <xf numFmtId="2" fontId="0" fillId="8" borderId="0" xfId="0" applyNumberFormat="1" applyFill="1" applyAlignment="1">
      <alignment horizontal="center" vertical="center"/>
    </xf>
    <xf numFmtId="2" fontId="0" fillId="9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wrapText="1"/>
    </xf>
    <xf numFmtId="0" fontId="0" fillId="0" borderId="2" xfId="0" applyBorder="1"/>
    <xf numFmtId="0" fontId="2" fillId="0" borderId="14" xfId="0" applyFont="1" applyBorder="1" applyAlignment="1">
      <alignment horizontal="center" vertical="center"/>
    </xf>
    <xf numFmtId="44" fontId="1" fillId="0" borderId="17" xfId="0" applyNumberFormat="1" applyFont="1" applyBorder="1" applyAlignment="1">
      <alignment wrapText="1"/>
    </xf>
    <xf numFmtId="4" fontId="2" fillId="3" borderId="13" xfId="0" applyNumberFormat="1" applyFont="1" applyFill="1" applyBorder="1" applyAlignment="1">
      <alignment horizontal="center" vertical="center"/>
    </xf>
    <xf numFmtId="10" fontId="2" fillId="3" borderId="8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/>
    </xf>
    <xf numFmtId="9" fontId="1" fillId="3" borderId="1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3" xfId="0" applyBorder="1"/>
    <xf numFmtId="10" fontId="2" fillId="0" borderId="8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4381500</xdr:colOff>
      <xdr:row>1</xdr:row>
      <xdr:rowOff>144780</xdr:rowOff>
    </xdr:from>
    <xdr:to>
      <xdr:col>7</xdr:col>
      <xdr:colOff>438150</xdr:colOff>
      <xdr:row>1</xdr:row>
      <xdr:rowOff>875030</xdr:rowOff>
    </xdr:to>
    <xdr:pic>
      <xdr:nvPicPr>
        <xdr:cNvPr id="2" name="Imagem 1" descr="Texto, Carta&#10;&#10;Descrição gerada automaticamente">
          <a:extLst>
            <a:ext uri="{FF2B5EF4-FFF2-40B4-BE49-F238E27FC236}">
              <a16:creationId xmlns:a16="http://schemas.microsoft.com/office/drawing/2014/main" id="{55F1C3CC-37F5-6B07-86E5-99FA87710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6380" y="335280"/>
          <a:ext cx="3525520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5E62-D6E7-46C7-BFC3-E463E836F9ED}">
  <dimension ref="B1:AD17"/>
  <sheetViews>
    <sheetView tabSelected="1" view="pageBreakPreview" topLeftCell="C1" zoomScaleNormal="100" zoomScaleSheetLayoutView="100" workbookViewId="0">
      <selection activeCell="D9" sqref="D9"/>
    </sheetView>
  </sheetViews>
  <sheetFormatPr defaultRowHeight="14.4" x14ac:dyDescent="0.3"/>
  <cols>
    <col min="1" max="1" width="2.5546875" customWidth="1"/>
    <col min="2" max="2" width="11.33203125" customWidth="1"/>
    <col min="3" max="3" width="78.33203125" customWidth="1"/>
    <col min="4" max="4" width="13.33203125" customWidth="1"/>
    <col min="5" max="5" width="0.5546875" customWidth="1"/>
    <col min="6" max="6" width="6.6640625" style="2" customWidth="1"/>
    <col min="7" max="7" width="10.109375" bestFit="1" customWidth="1"/>
    <col min="8" max="8" width="6.6640625" customWidth="1"/>
    <col min="9" max="9" width="9.88671875" bestFit="1" customWidth="1"/>
    <col min="10" max="10" width="6.6640625" customWidth="1"/>
    <col min="11" max="11" width="9.88671875" style="2" bestFit="1" customWidth="1"/>
    <col min="12" max="12" width="6.6640625" customWidth="1"/>
    <col min="13" max="13" width="9.88671875" bestFit="1" customWidth="1"/>
    <col min="14" max="14" width="6.6640625" customWidth="1"/>
    <col min="15" max="15" width="9.88671875" bestFit="1" customWidth="1"/>
    <col min="16" max="16" width="8" bestFit="1" customWidth="1"/>
    <col min="17" max="17" width="9.88671875" bestFit="1" customWidth="1"/>
    <col min="18" max="18" width="2.5546875" style="2" customWidth="1"/>
    <col min="19" max="19" width="8.6640625" bestFit="1" customWidth="1"/>
    <col min="20" max="20" width="6.6640625" customWidth="1"/>
    <col min="21" max="21" width="8.6640625" bestFit="1" customWidth="1"/>
    <col min="22" max="22" width="6.6640625" customWidth="1"/>
    <col min="23" max="23" width="8.6640625" style="2" bestFit="1" customWidth="1"/>
    <col min="24" max="24" width="6.6640625" customWidth="1"/>
    <col min="25" max="25" width="8.6640625" bestFit="1" customWidth="1"/>
    <col min="26" max="26" width="6.6640625" customWidth="1"/>
    <col min="27" max="27" width="8.6640625" bestFit="1" customWidth="1"/>
    <col min="28" max="28" width="7.109375" bestFit="1" customWidth="1"/>
    <col min="29" max="29" width="8.6640625" bestFit="1" customWidth="1"/>
    <col min="30" max="30" width="1.44140625" customWidth="1"/>
  </cols>
  <sheetData>
    <row r="1" spans="2:30" ht="15" thickBot="1" x14ac:dyDescent="0.35"/>
    <row r="2" spans="2:30" ht="89.4" customHeight="1" thickBot="1" x14ac:dyDescent="0.35">
      <c r="B2" s="49"/>
      <c r="C2" s="37">
        <v>7</v>
      </c>
      <c r="D2" s="37"/>
      <c r="E2" s="37"/>
      <c r="F2" s="50"/>
      <c r="G2" s="37"/>
      <c r="H2" s="37"/>
      <c r="I2" s="37"/>
      <c r="J2" s="37"/>
      <c r="K2" s="50"/>
      <c r="L2" s="37"/>
      <c r="M2" s="37"/>
      <c r="N2" s="37"/>
      <c r="O2" s="37"/>
      <c r="P2" s="37"/>
      <c r="Q2" s="51"/>
    </row>
    <row r="3" spans="2:30" ht="35.1" customHeight="1" thickBot="1" x14ac:dyDescent="0.35">
      <c r="B3" s="68" t="s">
        <v>88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/>
      <c r="R3" s="43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</row>
    <row r="4" spans="2:30" ht="5.25" customHeight="1" thickBot="1" x14ac:dyDescent="0.35">
      <c r="B4" s="30"/>
      <c r="C4" s="30"/>
      <c r="D4" s="30"/>
      <c r="E4" s="30"/>
      <c r="F4" s="31"/>
      <c r="G4" s="30"/>
      <c r="H4" s="30"/>
      <c r="I4" s="30"/>
      <c r="J4" s="30"/>
      <c r="K4" s="31"/>
      <c r="L4" s="30"/>
      <c r="M4" s="30"/>
      <c r="N4" s="30"/>
      <c r="O4" s="30"/>
      <c r="P4" s="30"/>
      <c r="Q4" s="30"/>
      <c r="R4" s="31"/>
      <c r="S4" s="30"/>
      <c r="T4" s="30"/>
      <c r="U4" s="30"/>
      <c r="V4" s="30"/>
      <c r="W4" s="31"/>
      <c r="X4" s="30"/>
      <c r="Y4" s="30"/>
      <c r="Z4" s="30"/>
      <c r="AA4" s="30"/>
      <c r="AB4" s="30"/>
      <c r="AC4" s="30"/>
    </row>
    <row r="5" spans="2:30" ht="27.6" customHeight="1" thickBot="1" x14ac:dyDescent="0.35">
      <c r="B5" s="57" t="s">
        <v>2</v>
      </c>
      <c r="C5" s="60" t="s">
        <v>72</v>
      </c>
      <c r="D5" s="63" t="s">
        <v>86</v>
      </c>
      <c r="E5" s="30"/>
      <c r="F5" s="54" t="s">
        <v>74</v>
      </c>
      <c r="G5" s="55"/>
      <c r="H5" s="54" t="s">
        <v>75</v>
      </c>
      <c r="I5" s="55"/>
      <c r="J5" s="54" t="s">
        <v>76</v>
      </c>
      <c r="K5" s="55"/>
      <c r="L5" s="54" t="s">
        <v>77</v>
      </c>
      <c r="M5" s="55"/>
      <c r="N5" s="54" t="s">
        <v>78</v>
      </c>
      <c r="O5" s="55"/>
      <c r="P5" s="54" t="s">
        <v>79</v>
      </c>
      <c r="Q5" s="56"/>
    </row>
    <row r="6" spans="2:30" ht="4.95" customHeight="1" thickBot="1" x14ac:dyDescent="0.35">
      <c r="B6" s="58"/>
      <c r="C6" s="61"/>
      <c r="D6" s="64"/>
      <c r="E6" s="30"/>
      <c r="F6" s="34"/>
      <c r="G6" s="32"/>
      <c r="H6" s="32"/>
      <c r="I6" s="32"/>
      <c r="J6" s="32"/>
      <c r="K6" s="33"/>
      <c r="L6" s="32"/>
      <c r="M6" s="32"/>
      <c r="N6" s="32"/>
      <c r="O6" s="32"/>
      <c r="P6" s="32"/>
      <c r="Q6" s="32"/>
    </row>
    <row r="7" spans="2:30" s="2" customFormat="1" ht="12.6" customHeight="1" thickBot="1" x14ac:dyDescent="0.35">
      <c r="B7" s="59"/>
      <c r="C7" s="62"/>
      <c r="D7" s="65"/>
      <c r="E7" s="38"/>
      <c r="F7" s="44" t="s">
        <v>22</v>
      </c>
      <c r="G7" s="45" t="s">
        <v>71</v>
      </c>
      <c r="H7" s="44" t="s">
        <v>22</v>
      </c>
      <c r="I7" s="45" t="s">
        <v>71</v>
      </c>
      <c r="J7" s="44" t="s">
        <v>22</v>
      </c>
      <c r="K7" s="45" t="s">
        <v>71</v>
      </c>
      <c r="L7" s="44" t="s">
        <v>22</v>
      </c>
      <c r="M7" s="45" t="s">
        <v>71</v>
      </c>
      <c r="N7" s="44" t="s">
        <v>22</v>
      </c>
      <c r="O7" s="45" t="s">
        <v>71</v>
      </c>
      <c r="P7" s="44" t="s">
        <v>22</v>
      </c>
      <c r="Q7" s="47" t="s">
        <v>71</v>
      </c>
    </row>
    <row r="8" spans="2:30" ht="5.25" customHeight="1" thickBot="1" x14ac:dyDescent="0.35">
      <c r="B8" s="30"/>
      <c r="C8" s="30"/>
      <c r="D8" s="30"/>
      <c r="E8" s="30"/>
      <c r="F8" s="31"/>
      <c r="G8" s="30"/>
      <c r="H8" s="30"/>
      <c r="I8" s="30"/>
      <c r="J8" s="30"/>
      <c r="K8" s="31"/>
      <c r="L8" s="30"/>
      <c r="M8" s="30"/>
      <c r="N8" s="30"/>
      <c r="O8" s="30"/>
      <c r="P8" s="30"/>
      <c r="Q8" s="30"/>
    </row>
    <row r="9" spans="2:30" ht="15" thickBot="1" x14ac:dyDescent="0.35">
      <c r="B9" s="35">
        <v>1</v>
      </c>
      <c r="C9" s="36" t="s">
        <v>73</v>
      </c>
      <c r="D9" s="39">
        <v>364987.52</v>
      </c>
      <c r="E9" s="30"/>
      <c r="F9" s="52">
        <v>0.08</v>
      </c>
      <c r="G9" s="53">
        <f>F9*$D$9</f>
        <v>29199.001600000003</v>
      </c>
      <c r="H9" s="52">
        <v>0.08</v>
      </c>
      <c r="I9" s="53">
        <f>H9*$D$9</f>
        <v>29199.001600000003</v>
      </c>
      <c r="J9" s="52">
        <v>8.5000000000000006E-2</v>
      </c>
      <c r="K9" s="53">
        <f>J9*$D$9</f>
        <v>31023.939200000004</v>
      </c>
      <c r="L9" s="52">
        <v>8.5000000000000006E-2</v>
      </c>
      <c r="M9" s="53">
        <f>L9*$D$9</f>
        <v>31023.939200000004</v>
      </c>
      <c r="N9" s="52">
        <v>8.5000000000000006E-2</v>
      </c>
      <c r="O9" s="53">
        <f>N9*$D$9</f>
        <v>31023.939200000004</v>
      </c>
      <c r="P9" s="52">
        <v>8.5000000000000006E-2</v>
      </c>
      <c r="Q9" s="53">
        <f>P9*$D$9</f>
        <v>31023.939200000004</v>
      </c>
    </row>
    <row r="10" spans="2:30" ht="15" thickBot="1" x14ac:dyDescent="0.35">
      <c r="B10" s="66" t="s">
        <v>87</v>
      </c>
      <c r="C10" s="67"/>
      <c r="D10" s="46">
        <v>1</v>
      </c>
      <c r="F10" s="41">
        <f>F9</f>
        <v>0.08</v>
      </c>
      <c r="G10" s="40">
        <f>G9</f>
        <v>29199.001600000003</v>
      </c>
      <c r="H10" s="41">
        <f>H9+F10</f>
        <v>0.16</v>
      </c>
      <c r="I10" s="40">
        <f>G10+I9</f>
        <v>58398.003200000006</v>
      </c>
      <c r="J10" s="41">
        <f>J9+H10</f>
        <v>0.245</v>
      </c>
      <c r="K10" s="40">
        <f>I10+K9</f>
        <v>89421.942400000014</v>
      </c>
      <c r="L10" s="41">
        <f>L9+J10</f>
        <v>0.33</v>
      </c>
      <c r="M10" s="40">
        <f>K10+M9</f>
        <v>120445.88160000002</v>
      </c>
      <c r="N10" s="41">
        <f>N9+L10</f>
        <v>0.41500000000000004</v>
      </c>
      <c r="O10" s="40">
        <f>M10+O9</f>
        <v>151469.82080000002</v>
      </c>
      <c r="P10" s="41">
        <f>P9+N10</f>
        <v>0.5</v>
      </c>
      <c r="Q10" s="42">
        <f>O10+Q9</f>
        <v>182493.76</v>
      </c>
    </row>
    <row r="11" spans="2:30" ht="15" thickBot="1" x14ac:dyDescent="0.35"/>
    <row r="12" spans="2:30" ht="15" thickBot="1" x14ac:dyDescent="0.35">
      <c r="B12" s="57" t="s">
        <v>2</v>
      </c>
      <c r="C12" s="60" t="s">
        <v>72</v>
      </c>
      <c r="D12" s="63" t="s">
        <v>86</v>
      </c>
      <c r="F12" s="54" t="s">
        <v>80</v>
      </c>
      <c r="G12" s="55"/>
      <c r="H12" s="54" t="s">
        <v>81</v>
      </c>
      <c r="I12" s="55"/>
      <c r="J12" s="54" t="s">
        <v>82</v>
      </c>
      <c r="K12" s="55"/>
      <c r="L12" s="54" t="s">
        <v>83</v>
      </c>
      <c r="M12" s="55"/>
      <c r="N12" s="54" t="s">
        <v>84</v>
      </c>
      <c r="O12" s="55"/>
      <c r="P12" s="54" t="s">
        <v>85</v>
      </c>
      <c r="Q12" s="56"/>
    </row>
    <row r="13" spans="2:30" ht="4.95" customHeight="1" thickBot="1" x14ac:dyDescent="0.35">
      <c r="B13" s="58"/>
      <c r="C13" s="61"/>
      <c r="D13" s="64"/>
      <c r="F13" s="33"/>
      <c r="G13" s="32"/>
      <c r="H13" s="32"/>
      <c r="I13" s="32"/>
      <c r="J13" s="32"/>
      <c r="K13" s="33"/>
      <c r="L13" s="32"/>
      <c r="M13" s="32"/>
      <c r="N13" s="32"/>
      <c r="O13" s="32"/>
      <c r="P13" s="32"/>
      <c r="Q13" s="32"/>
    </row>
    <row r="14" spans="2:30" ht="15" thickBot="1" x14ac:dyDescent="0.35">
      <c r="B14" s="59"/>
      <c r="C14" s="62"/>
      <c r="D14" s="65"/>
      <c r="F14" s="44" t="s">
        <v>22</v>
      </c>
      <c r="G14" s="45" t="s">
        <v>71</v>
      </c>
      <c r="H14" s="44" t="s">
        <v>22</v>
      </c>
      <c r="I14" s="45" t="s">
        <v>71</v>
      </c>
      <c r="J14" s="44" t="s">
        <v>22</v>
      </c>
      <c r="K14" s="45" t="s">
        <v>71</v>
      </c>
      <c r="L14" s="44" t="s">
        <v>22</v>
      </c>
      <c r="M14" s="45" t="s">
        <v>71</v>
      </c>
      <c r="N14" s="44" t="s">
        <v>22</v>
      </c>
      <c r="O14" s="45" t="s">
        <v>71</v>
      </c>
      <c r="P14" s="44" t="s">
        <v>22</v>
      </c>
      <c r="Q14" s="47" t="s">
        <v>71</v>
      </c>
    </row>
    <row r="15" spans="2:30" ht="5.25" customHeight="1" thickBot="1" x14ac:dyDescent="0.35">
      <c r="B15" s="30"/>
      <c r="C15" s="30"/>
      <c r="D15" s="30"/>
      <c r="E15" s="30"/>
      <c r="F15" s="31"/>
      <c r="G15" s="30"/>
      <c r="H15" s="30"/>
      <c r="I15" s="30"/>
      <c r="J15" s="30"/>
      <c r="K15" s="31"/>
      <c r="L15" s="30"/>
      <c r="M15" s="30"/>
      <c r="N15" s="30"/>
      <c r="O15" s="30"/>
      <c r="P15" s="30"/>
      <c r="Q15" s="30"/>
    </row>
    <row r="16" spans="2:30" ht="15" thickBot="1" x14ac:dyDescent="0.35">
      <c r="B16" s="35">
        <v>1</v>
      </c>
      <c r="C16" s="36" t="s">
        <v>73</v>
      </c>
      <c r="D16" s="39">
        <f>D9</f>
        <v>364987.52</v>
      </c>
      <c r="F16" s="52">
        <v>0.08</v>
      </c>
      <c r="G16" s="53">
        <f>F16*$D$9</f>
        <v>29199.001600000003</v>
      </c>
      <c r="H16" s="52">
        <v>0.08</v>
      </c>
      <c r="I16" s="53">
        <f>H16*$D$9</f>
        <v>29199.001600000003</v>
      </c>
      <c r="J16" s="52">
        <v>8.5000000000000006E-2</v>
      </c>
      <c r="K16" s="53">
        <f>J16*$D$9</f>
        <v>31023.939200000004</v>
      </c>
      <c r="L16" s="52">
        <v>8.5000000000000006E-2</v>
      </c>
      <c r="M16" s="53">
        <f>L16*$D$9</f>
        <v>31023.939200000004</v>
      </c>
      <c r="N16" s="52">
        <v>8.5000000000000006E-2</v>
      </c>
      <c r="O16" s="53">
        <f>N16*$D$9</f>
        <v>31023.939200000004</v>
      </c>
      <c r="P16" s="52">
        <v>8.5000000000000006E-2</v>
      </c>
      <c r="Q16" s="53">
        <f>P16*$D$9</f>
        <v>31023.939200000004</v>
      </c>
    </row>
    <row r="17" spans="2:17" ht="15" thickBot="1" x14ac:dyDescent="0.35">
      <c r="B17" s="66" t="s">
        <v>87</v>
      </c>
      <c r="C17" s="67"/>
      <c r="D17" s="46">
        <v>1</v>
      </c>
      <c r="F17" s="41">
        <f>F16+P10</f>
        <v>0.57999999999999996</v>
      </c>
      <c r="G17" s="40">
        <f>Q10+G16</f>
        <v>211692.76160000003</v>
      </c>
      <c r="H17" s="41">
        <f>H16+F17</f>
        <v>0.65999999999999992</v>
      </c>
      <c r="I17" s="40">
        <f>G17+I16</f>
        <v>240891.76320000004</v>
      </c>
      <c r="J17" s="41">
        <f>J16+H17</f>
        <v>0.74499999999999988</v>
      </c>
      <c r="K17" s="40">
        <f>I17+K16</f>
        <v>271915.70240000007</v>
      </c>
      <c r="L17" s="41">
        <f>L16+J17</f>
        <v>0.82999999999999985</v>
      </c>
      <c r="M17" s="40">
        <f>K17+M16</f>
        <v>302939.64160000009</v>
      </c>
      <c r="N17" s="41">
        <f>N16+L17</f>
        <v>0.91499999999999981</v>
      </c>
      <c r="O17" s="40">
        <f>M17+O16</f>
        <v>333963.58080000011</v>
      </c>
      <c r="P17" s="41">
        <f>P16+N17</f>
        <v>0.99999999999999978</v>
      </c>
      <c r="Q17" s="42">
        <f>O17+Q16</f>
        <v>364987.52000000014</v>
      </c>
    </row>
  </sheetData>
  <mergeCells count="21">
    <mergeCell ref="B12:B14"/>
    <mergeCell ref="C12:C14"/>
    <mergeCell ref="D12:D14"/>
    <mergeCell ref="B17:C17"/>
    <mergeCell ref="B3:Q3"/>
    <mergeCell ref="D5:D7"/>
    <mergeCell ref="C5:C7"/>
    <mergeCell ref="B5:B7"/>
    <mergeCell ref="B10:C10"/>
    <mergeCell ref="F5:G5"/>
    <mergeCell ref="H5:I5"/>
    <mergeCell ref="J5:K5"/>
    <mergeCell ref="L5:M5"/>
    <mergeCell ref="N5:O5"/>
    <mergeCell ref="P5:Q5"/>
    <mergeCell ref="F12:G12"/>
    <mergeCell ref="H12:I12"/>
    <mergeCell ref="J12:K12"/>
    <mergeCell ref="L12:M12"/>
    <mergeCell ref="N12:O12"/>
    <mergeCell ref="P12:Q12"/>
  </mergeCells>
  <pageMargins left="0" right="0" top="2.3622047244094491" bottom="0" header="0" footer="0"/>
  <pageSetup paperSize="9" scale="70" orientation="landscape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J47"/>
  <sheetViews>
    <sheetView workbookViewId="0">
      <selection activeCell="J3" sqref="J3:J45"/>
    </sheetView>
  </sheetViews>
  <sheetFormatPr defaultRowHeight="14.4" x14ac:dyDescent="0.3"/>
  <cols>
    <col min="2" max="2" width="9.109375" style="29"/>
    <col min="3" max="3" width="34.33203125" customWidth="1"/>
    <col min="4" max="4" width="28.44140625" hidden="1" customWidth="1"/>
    <col min="5" max="6" width="13.6640625" style="5" hidden="1" customWidth="1"/>
    <col min="7" max="7" width="0.109375" hidden="1" customWidth="1"/>
    <col min="8" max="8" width="13.6640625" style="5" hidden="1" customWidth="1"/>
    <col min="9" max="9" width="0" hidden="1" customWidth="1"/>
    <col min="10" max="10" width="9.109375" style="20"/>
  </cols>
  <sheetData>
    <row r="2" spans="2:10" x14ac:dyDescent="0.3">
      <c r="C2" t="s">
        <v>63</v>
      </c>
      <c r="D2" t="s">
        <v>21</v>
      </c>
      <c r="E2" s="5" t="s">
        <v>64</v>
      </c>
      <c r="F2" s="5" t="s">
        <v>65</v>
      </c>
      <c r="G2" s="2" t="s">
        <v>22</v>
      </c>
      <c r="H2" s="5" t="s">
        <v>66</v>
      </c>
      <c r="I2" s="2" t="s">
        <v>22</v>
      </c>
      <c r="J2" s="20" t="s">
        <v>22</v>
      </c>
    </row>
    <row r="3" spans="2:10" x14ac:dyDescent="0.3">
      <c r="B3" s="29">
        <v>1</v>
      </c>
      <c r="C3" s="24" t="s">
        <v>23</v>
      </c>
      <c r="D3" s="24"/>
      <c r="E3" s="25"/>
      <c r="F3" s="25"/>
      <c r="G3" s="24"/>
      <c r="H3" s="25">
        <v>4027642.66</v>
      </c>
      <c r="I3" s="26">
        <f>(H3/H47)*100</f>
        <v>20.764847646096928</v>
      </c>
      <c r="J3" s="28">
        <v>10</v>
      </c>
    </row>
    <row r="4" spans="2:10" hidden="1" x14ac:dyDescent="0.3">
      <c r="D4" t="s">
        <v>24</v>
      </c>
      <c r="F4" s="5">
        <v>161512.64000000001</v>
      </c>
      <c r="G4" s="20">
        <f t="shared" ref="G4:G13" si="0">(F4/H$3)*100*(I$3/100)</f>
        <v>0.83269188595765375</v>
      </c>
      <c r="J4" s="27"/>
    </row>
    <row r="5" spans="2:10" hidden="1" x14ac:dyDescent="0.3">
      <c r="D5" t="s">
        <v>25</v>
      </c>
      <c r="F5" s="5">
        <v>653744.64000000001</v>
      </c>
      <c r="G5" s="20">
        <f t="shared" si="0"/>
        <v>3.3704350149703903</v>
      </c>
      <c r="J5" s="27"/>
    </row>
    <row r="6" spans="2:10" hidden="1" x14ac:dyDescent="0.3">
      <c r="D6" t="s">
        <v>26</v>
      </c>
      <c r="F6" s="5">
        <v>327516.78999999998</v>
      </c>
      <c r="G6" s="20">
        <f t="shared" si="0"/>
        <v>1.6885401263201243</v>
      </c>
      <c r="J6" s="27"/>
    </row>
    <row r="7" spans="2:10" hidden="1" x14ac:dyDescent="0.3">
      <c r="D7" t="s">
        <v>27</v>
      </c>
      <c r="F7" s="5">
        <v>38667.4</v>
      </c>
      <c r="G7" s="20">
        <f t="shared" si="0"/>
        <v>0.19935300562902677</v>
      </c>
      <c r="J7" s="27"/>
    </row>
    <row r="8" spans="2:10" hidden="1" x14ac:dyDescent="0.3">
      <c r="D8" t="s">
        <v>28</v>
      </c>
      <c r="F8" s="5">
        <v>205048.01</v>
      </c>
      <c r="G8" s="20">
        <f t="shared" si="0"/>
        <v>1.0571421169189223</v>
      </c>
      <c r="J8" s="27"/>
    </row>
    <row r="9" spans="2:10" hidden="1" x14ac:dyDescent="0.3">
      <c r="D9" t="s">
        <v>29</v>
      </c>
      <c r="F9" s="5">
        <v>22436.62</v>
      </c>
      <c r="G9" s="20">
        <f t="shared" si="0"/>
        <v>0.11567386566348745</v>
      </c>
      <c r="J9" s="27"/>
    </row>
    <row r="10" spans="2:10" hidden="1" x14ac:dyDescent="0.3">
      <c r="D10" t="s">
        <v>30</v>
      </c>
      <c r="F10" s="5">
        <v>791779.79</v>
      </c>
      <c r="G10" s="20">
        <f t="shared" si="0"/>
        <v>4.0820867431691719</v>
      </c>
      <c r="J10" s="27"/>
    </row>
    <row r="11" spans="2:10" hidden="1" x14ac:dyDescent="0.3">
      <c r="D11" t="s">
        <v>31</v>
      </c>
      <c r="F11" s="5">
        <v>18849.73</v>
      </c>
      <c r="G11" s="20">
        <f t="shared" si="0"/>
        <v>9.7181355115565957E-2</v>
      </c>
      <c r="J11" s="27"/>
    </row>
    <row r="12" spans="2:10" hidden="1" x14ac:dyDescent="0.3">
      <c r="D12" t="s">
        <v>32</v>
      </c>
      <c r="F12" s="5">
        <v>80273.2</v>
      </c>
      <c r="G12" s="20">
        <f t="shared" si="0"/>
        <v>0.41385517752577083</v>
      </c>
      <c r="J12" s="27"/>
    </row>
    <row r="13" spans="2:10" hidden="1" x14ac:dyDescent="0.3">
      <c r="D13" s="19" t="s">
        <v>33</v>
      </c>
      <c r="F13" s="5">
        <v>947348.55</v>
      </c>
      <c r="G13" s="20">
        <f t="shared" si="0"/>
        <v>4.8841344600568011</v>
      </c>
      <c r="J13" s="27"/>
    </row>
    <row r="14" spans="2:10" hidden="1" x14ac:dyDescent="0.3">
      <c r="D14" t="s">
        <v>34</v>
      </c>
      <c r="E14" s="5">
        <v>126018.33</v>
      </c>
      <c r="F14" s="4">
        <f>(E14/F$13)*G$13</f>
        <v>0.64969801046490205</v>
      </c>
      <c r="J14" s="27"/>
    </row>
    <row r="15" spans="2:10" hidden="1" x14ac:dyDescent="0.3">
      <c r="D15" t="s">
        <v>35</v>
      </c>
      <c r="E15" s="5">
        <v>307503.88</v>
      </c>
      <c r="F15" s="4">
        <f t="shared" ref="F15:F16" si="1">(E15/F$13)*G$13</f>
        <v>1.585361899703305</v>
      </c>
      <c r="J15" s="27"/>
    </row>
    <row r="16" spans="2:10" hidden="1" x14ac:dyDescent="0.3">
      <c r="D16" t="s">
        <v>36</v>
      </c>
      <c r="E16" s="5">
        <v>493823.38</v>
      </c>
      <c r="F16" s="4">
        <f t="shared" si="1"/>
        <v>2.5459476213266217</v>
      </c>
      <c r="J16" s="27"/>
    </row>
    <row r="17" spans="2:10" hidden="1" x14ac:dyDescent="0.3">
      <c r="D17" t="s">
        <v>37</v>
      </c>
      <c r="F17" s="5">
        <v>5657.35</v>
      </c>
      <c r="G17" s="20">
        <f t="shared" ref="G17:G18" si="2">(F17/H$3)*100*(I$3/100)</f>
        <v>2.9166939757919452E-2</v>
      </c>
      <c r="J17" s="27"/>
    </row>
    <row r="18" spans="2:10" hidden="1" x14ac:dyDescent="0.3">
      <c r="D18" t="s">
        <v>38</v>
      </c>
      <c r="F18" s="5">
        <v>14345.64</v>
      </c>
      <c r="G18" s="20">
        <f t="shared" si="2"/>
        <v>7.3960143471554635E-2</v>
      </c>
      <c r="J18" s="27"/>
    </row>
    <row r="19" spans="2:10" x14ac:dyDescent="0.3">
      <c r="B19" s="29">
        <v>2</v>
      </c>
      <c r="C19" s="24" t="s">
        <v>40</v>
      </c>
      <c r="D19" s="24"/>
      <c r="E19" s="25"/>
      <c r="F19" s="25"/>
      <c r="G19" s="24"/>
      <c r="H19" s="25">
        <v>614324.06999999995</v>
      </c>
      <c r="I19" s="26">
        <f>(H19/H$47)*100</f>
        <v>3.1671989785906636</v>
      </c>
      <c r="J19" s="28">
        <v>5</v>
      </c>
    </row>
    <row r="20" spans="2:10" hidden="1" x14ac:dyDescent="0.3">
      <c r="B20" s="29">
        <v>3</v>
      </c>
      <c r="D20" t="s">
        <v>39</v>
      </c>
      <c r="F20" s="5">
        <v>40087.11</v>
      </c>
      <c r="G20" s="20">
        <f>(F20/H$19)*100*(I$19/100)</f>
        <v>0.20667243894033258</v>
      </c>
      <c r="J20" s="27"/>
    </row>
    <row r="21" spans="2:10" hidden="1" x14ac:dyDescent="0.3">
      <c r="D21" t="s">
        <v>41</v>
      </c>
      <c r="F21" s="5">
        <v>561808.5</v>
      </c>
      <c r="G21" s="20">
        <f>(F21/H$19)*100*(I$19/100)</f>
        <v>2.8964505775649534</v>
      </c>
      <c r="J21" s="27"/>
    </row>
    <row r="22" spans="2:10" hidden="1" x14ac:dyDescent="0.3">
      <c r="J22" s="27"/>
    </row>
    <row r="23" spans="2:10" x14ac:dyDescent="0.3">
      <c r="B23" s="29">
        <v>3</v>
      </c>
      <c r="C23" s="24" t="s">
        <v>39</v>
      </c>
      <c r="D23" s="24"/>
      <c r="E23" s="25"/>
      <c r="F23" s="25"/>
      <c r="G23" s="24"/>
      <c r="H23" s="25">
        <v>921235.55</v>
      </c>
      <c r="I23" s="26">
        <f t="shared" ref="I23:I31" si="3">(H23/H$47)*100</f>
        <v>4.7495067106867692</v>
      </c>
      <c r="J23" s="28">
        <v>8</v>
      </c>
    </row>
    <row r="24" spans="2:10" x14ac:dyDescent="0.3">
      <c r="B24" s="29">
        <v>4</v>
      </c>
      <c r="C24" s="24" t="s">
        <v>42</v>
      </c>
      <c r="D24" s="24"/>
      <c r="E24" s="25"/>
      <c r="F24" s="25"/>
      <c r="G24" s="24"/>
      <c r="H24" s="25">
        <v>5716459.5099999998</v>
      </c>
      <c r="I24" s="26">
        <f t="shared" si="3"/>
        <v>29.47168376656133</v>
      </c>
      <c r="J24" s="28">
        <v>15</v>
      </c>
    </row>
    <row r="25" spans="2:10" x14ac:dyDescent="0.3">
      <c r="B25" s="29">
        <v>5</v>
      </c>
      <c r="C25" s="24" t="s">
        <v>43</v>
      </c>
      <c r="D25" s="24"/>
      <c r="E25" s="25"/>
      <c r="F25" s="25"/>
      <c r="G25" s="24"/>
      <c r="H25" s="25">
        <v>296249.57</v>
      </c>
      <c r="I25" s="26">
        <f t="shared" si="3"/>
        <v>1.5273393658690979</v>
      </c>
      <c r="J25" s="28">
        <v>5</v>
      </c>
    </row>
    <row r="26" spans="2:10" x14ac:dyDescent="0.3">
      <c r="B26" s="29">
        <v>6</v>
      </c>
      <c r="C26" s="24" t="s">
        <v>44</v>
      </c>
      <c r="D26" s="24"/>
      <c r="E26" s="25"/>
      <c r="F26" s="25"/>
      <c r="G26" s="24"/>
      <c r="H26" s="25">
        <v>1756420.09</v>
      </c>
      <c r="I26" s="26">
        <f t="shared" si="3"/>
        <v>9.0553702625132715</v>
      </c>
      <c r="J26" s="28">
        <v>7</v>
      </c>
    </row>
    <row r="27" spans="2:10" x14ac:dyDescent="0.3">
      <c r="B27" s="29">
        <v>7</v>
      </c>
      <c r="C27" s="24" t="s">
        <v>45</v>
      </c>
      <c r="D27" s="24"/>
      <c r="E27" s="25"/>
      <c r="F27" s="25"/>
      <c r="G27" s="24"/>
      <c r="H27" s="25">
        <v>147047.51999999999</v>
      </c>
      <c r="I27" s="26">
        <f t="shared" si="3"/>
        <v>0.75811575338125725</v>
      </c>
      <c r="J27" s="28">
        <v>0.5</v>
      </c>
    </row>
    <row r="28" spans="2:10" x14ac:dyDescent="0.3">
      <c r="B28" s="29">
        <v>8</v>
      </c>
      <c r="C28" s="24" t="s">
        <v>46</v>
      </c>
      <c r="D28" s="24"/>
      <c r="E28" s="25"/>
      <c r="F28" s="25"/>
      <c r="G28" s="24"/>
      <c r="H28" s="25">
        <v>58587.13</v>
      </c>
      <c r="I28" s="26">
        <f t="shared" si="3"/>
        <v>0.30205083498447072</v>
      </c>
      <c r="J28" s="28">
        <v>1.5</v>
      </c>
    </row>
    <row r="29" spans="2:10" x14ac:dyDescent="0.3">
      <c r="B29" s="29">
        <v>9</v>
      </c>
      <c r="C29" s="24" t="s">
        <v>47</v>
      </c>
      <c r="D29" s="24"/>
      <c r="E29" s="25"/>
      <c r="F29" s="25"/>
      <c r="G29" s="24"/>
      <c r="H29" s="25">
        <v>984977.17</v>
      </c>
      <c r="I29" s="26">
        <f t="shared" si="3"/>
        <v>5.0781319487597534</v>
      </c>
      <c r="J29" s="28">
        <v>6</v>
      </c>
    </row>
    <row r="30" spans="2:10" x14ac:dyDescent="0.3">
      <c r="B30" s="29">
        <v>10</v>
      </c>
      <c r="C30" s="24" t="s">
        <v>48</v>
      </c>
      <c r="D30" s="24"/>
      <c r="E30" s="25"/>
      <c r="F30" s="25"/>
      <c r="G30" s="24"/>
      <c r="H30" s="25">
        <v>1104176.73</v>
      </c>
      <c r="I30" s="26">
        <f t="shared" si="3"/>
        <v>5.6926752217922685</v>
      </c>
      <c r="J30" s="28">
        <v>7</v>
      </c>
    </row>
    <row r="31" spans="2:10" x14ac:dyDescent="0.3">
      <c r="B31" s="29">
        <v>11</v>
      </c>
      <c r="C31" s="24" t="s">
        <v>49</v>
      </c>
      <c r="D31" s="24"/>
      <c r="E31" s="25"/>
      <c r="F31" s="25"/>
      <c r="G31" s="24"/>
      <c r="H31" s="25">
        <v>463002.56</v>
      </c>
      <c r="I31" s="26">
        <f t="shared" si="3"/>
        <v>2.3870483133061389</v>
      </c>
      <c r="J31" s="28">
        <v>10</v>
      </c>
    </row>
    <row r="32" spans="2:10" hidden="1" x14ac:dyDescent="0.3">
      <c r="D32" t="s">
        <v>50</v>
      </c>
      <c r="F32" s="5">
        <v>216958.37</v>
      </c>
      <c r="G32" s="20">
        <f>(F32/H$31)*100*(I$31/100)</f>
        <v>1.1185469712438505</v>
      </c>
      <c r="J32" s="27"/>
    </row>
    <row r="33" spans="2:10" hidden="1" x14ac:dyDescent="0.3">
      <c r="D33" t="s">
        <v>51</v>
      </c>
      <c r="F33" s="5">
        <v>166577.4</v>
      </c>
      <c r="G33" s="20">
        <f t="shared" ref="G33:G35" si="4">(F33/H$31)*100*(I$31/100)</f>
        <v>0.85880367854752671</v>
      </c>
      <c r="J33" s="27"/>
    </row>
    <row r="34" spans="2:10" hidden="1" x14ac:dyDescent="0.3">
      <c r="D34" t="s">
        <v>52</v>
      </c>
      <c r="F34" s="5">
        <v>47045.47</v>
      </c>
      <c r="G34" s="20">
        <f t="shared" si="4"/>
        <v>0.24254684425976944</v>
      </c>
      <c r="J34" s="27"/>
    </row>
    <row r="35" spans="2:10" hidden="1" x14ac:dyDescent="0.3">
      <c r="D35" t="s">
        <v>53</v>
      </c>
      <c r="F35" s="5">
        <v>32421.32</v>
      </c>
      <c r="G35" s="20">
        <f t="shared" si="4"/>
        <v>0.16715081925499201</v>
      </c>
      <c r="J35" s="27"/>
    </row>
    <row r="36" spans="2:10" x14ac:dyDescent="0.3">
      <c r="B36" s="29">
        <v>12</v>
      </c>
      <c r="C36" s="24" t="s">
        <v>54</v>
      </c>
      <c r="D36" s="24"/>
      <c r="E36" s="25"/>
      <c r="F36" s="25"/>
      <c r="G36" s="24"/>
      <c r="H36" s="25">
        <v>374962.34</v>
      </c>
      <c r="I36" s="26">
        <f t="shared" ref="I36:I45" si="5">(H36/H$47)*100</f>
        <v>1.9331496163872683</v>
      </c>
      <c r="J36" s="28">
        <v>6</v>
      </c>
    </row>
    <row r="37" spans="2:10" hidden="1" x14ac:dyDescent="0.3">
      <c r="B37" s="29">
        <v>5</v>
      </c>
      <c r="C37" s="24" t="s">
        <v>55</v>
      </c>
      <c r="D37" s="24"/>
      <c r="E37" s="25"/>
      <c r="F37" s="25"/>
      <c r="G37" s="24"/>
      <c r="H37" s="25">
        <v>174985.07</v>
      </c>
      <c r="I37" s="26">
        <f t="shared" si="5"/>
        <v>0.90215012244696158</v>
      </c>
      <c r="J37" s="27"/>
    </row>
    <row r="38" spans="2:10" hidden="1" x14ac:dyDescent="0.3">
      <c r="C38" s="24" t="s">
        <v>56</v>
      </c>
      <c r="D38" s="24"/>
      <c r="E38" s="25"/>
      <c r="F38" s="25"/>
      <c r="G38" s="24"/>
      <c r="H38" s="25">
        <v>430335.01</v>
      </c>
      <c r="I38" s="26">
        <f t="shared" si="5"/>
        <v>2.2186280347501328</v>
      </c>
      <c r="J38" s="27"/>
    </row>
    <row r="39" spans="2:10" x14ac:dyDescent="0.3">
      <c r="B39" s="29">
        <v>13</v>
      </c>
      <c r="C39" s="24" t="s">
        <v>57</v>
      </c>
      <c r="D39" s="24"/>
      <c r="E39" s="25"/>
      <c r="F39" s="25"/>
      <c r="G39" s="24"/>
      <c r="H39" s="25">
        <v>1143023.77</v>
      </c>
      <c r="I39" s="26">
        <f t="shared" si="5"/>
        <v>5.892954376423587</v>
      </c>
      <c r="J39" s="28">
        <v>8.5</v>
      </c>
    </row>
    <row r="40" spans="2:10" hidden="1" x14ac:dyDescent="0.3">
      <c r="C40" s="24" t="s">
        <v>58</v>
      </c>
      <c r="D40" s="24"/>
      <c r="E40" s="25"/>
      <c r="F40" s="25"/>
      <c r="G40" s="24"/>
      <c r="H40" s="25">
        <v>323446.25</v>
      </c>
      <c r="I40" s="26">
        <f t="shared" si="5"/>
        <v>1.667554117859944</v>
      </c>
      <c r="J40" s="27"/>
    </row>
    <row r="41" spans="2:10" x14ac:dyDescent="0.3">
      <c r="B41" s="29">
        <v>14</v>
      </c>
      <c r="C41" s="24" t="s">
        <v>59</v>
      </c>
      <c r="D41" s="24"/>
      <c r="E41" s="25"/>
      <c r="F41" s="25"/>
      <c r="G41" s="24"/>
      <c r="H41" s="25">
        <v>235753.92</v>
      </c>
      <c r="I41" s="26">
        <f t="shared" si="5"/>
        <v>1.2154489968507096</v>
      </c>
      <c r="J41" s="28">
        <v>4</v>
      </c>
    </row>
    <row r="42" spans="2:10" x14ac:dyDescent="0.3">
      <c r="B42" s="29">
        <v>15</v>
      </c>
      <c r="C42" s="24" t="s">
        <v>60</v>
      </c>
      <c r="D42" s="24"/>
      <c r="E42" s="25"/>
      <c r="F42" s="25"/>
      <c r="G42" s="24"/>
      <c r="H42" s="25">
        <v>231318.12</v>
      </c>
      <c r="I42" s="26">
        <f t="shared" si="5"/>
        <v>1.192579859997204</v>
      </c>
      <c r="J42" s="28">
        <v>2</v>
      </c>
    </row>
    <row r="43" spans="2:10" x14ac:dyDescent="0.3">
      <c r="B43" s="29">
        <v>16</v>
      </c>
      <c r="C43" s="24" t="s">
        <v>61</v>
      </c>
      <c r="D43" s="24"/>
      <c r="E43" s="25"/>
      <c r="F43" s="25"/>
      <c r="G43" s="24"/>
      <c r="H43" s="25">
        <v>250000</v>
      </c>
      <c r="I43" s="26">
        <f t="shared" si="5"/>
        <v>1.2888958504387853</v>
      </c>
      <c r="J43" s="28">
        <v>1.5</v>
      </c>
    </row>
    <row r="44" spans="2:10" x14ac:dyDescent="0.3">
      <c r="B44" s="29">
        <v>17</v>
      </c>
      <c r="C44" s="24" t="s">
        <v>62</v>
      </c>
      <c r="D44" s="24"/>
      <c r="E44" s="25"/>
      <c r="F44" s="25"/>
      <c r="G44" s="24"/>
      <c r="H44" s="25">
        <v>83499.92</v>
      </c>
      <c r="I44" s="26">
        <f t="shared" si="5"/>
        <v>0.43049080159988218</v>
      </c>
      <c r="J44" s="28">
        <v>2</v>
      </c>
    </row>
    <row r="45" spans="2:10" x14ac:dyDescent="0.3">
      <c r="B45" s="29">
        <v>18</v>
      </c>
      <c r="C45" s="24" t="s">
        <v>68</v>
      </c>
      <c r="D45" s="24"/>
      <c r="E45" s="24"/>
      <c r="F45" s="24"/>
      <c r="G45" s="24"/>
      <c r="H45" s="25">
        <v>59000</v>
      </c>
      <c r="I45" s="26">
        <f t="shared" si="5"/>
        <v>0.30417942070355336</v>
      </c>
      <c r="J45" s="28">
        <v>1</v>
      </c>
    </row>
    <row r="47" spans="2:10" x14ac:dyDescent="0.3">
      <c r="C47" s="21" t="s">
        <v>67</v>
      </c>
      <c r="D47" s="21"/>
      <c r="E47" s="22"/>
      <c r="F47" s="22"/>
      <c r="G47" s="21"/>
      <c r="H47" s="22">
        <f>SUM(H3:H45)</f>
        <v>19396446.960000005</v>
      </c>
      <c r="I47" s="23">
        <f>SUM(I3:I45)</f>
        <v>100</v>
      </c>
      <c r="J47" s="23">
        <f>SUM(J3:J45)</f>
        <v>100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F21"/>
  <sheetViews>
    <sheetView workbookViewId="0">
      <selection activeCell="H14" sqref="H14"/>
    </sheetView>
  </sheetViews>
  <sheetFormatPr defaultRowHeight="14.4" x14ac:dyDescent="0.3"/>
  <cols>
    <col min="2" max="2" width="9.109375" style="2"/>
    <col min="3" max="3" width="32" customWidth="1"/>
    <col min="6" max="6" width="13.44140625" customWidth="1"/>
  </cols>
  <sheetData>
    <row r="2" spans="2:6" x14ac:dyDescent="0.3">
      <c r="E2" t="s">
        <v>70</v>
      </c>
      <c r="F2" s="5">
        <v>84746535.069999993</v>
      </c>
    </row>
    <row r="4" spans="2:6" x14ac:dyDescent="0.3">
      <c r="B4" s="2">
        <v>1</v>
      </c>
      <c r="C4" s="24" t="s">
        <v>69</v>
      </c>
      <c r="D4" s="28">
        <v>10</v>
      </c>
      <c r="F4" s="5">
        <f>F$2*(D4/100)</f>
        <v>8474653.5069999993</v>
      </c>
    </row>
    <row r="5" spans="2:6" x14ac:dyDescent="0.3">
      <c r="B5" s="2">
        <v>2</v>
      </c>
      <c r="C5" s="24" t="s">
        <v>40</v>
      </c>
      <c r="D5" s="28">
        <v>5</v>
      </c>
      <c r="F5" s="5">
        <f t="shared" ref="F5:F21" si="0">F$2*(D5/100)</f>
        <v>4237326.7534999996</v>
      </c>
    </row>
    <row r="6" spans="2:6" x14ac:dyDescent="0.3">
      <c r="B6" s="2">
        <v>3</v>
      </c>
      <c r="C6" s="24" t="s">
        <v>39</v>
      </c>
      <c r="D6" s="28">
        <v>8</v>
      </c>
      <c r="F6" s="5">
        <f t="shared" si="0"/>
        <v>6779722.8055999996</v>
      </c>
    </row>
    <row r="7" spans="2:6" x14ac:dyDescent="0.3">
      <c r="B7" s="2">
        <v>4</v>
      </c>
      <c r="C7" s="24" t="s">
        <v>42</v>
      </c>
      <c r="D7" s="28">
        <v>15</v>
      </c>
      <c r="F7" s="5">
        <f t="shared" si="0"/>
        <v>12711980.260499999</v>
      </c>
    </row>
    <row r="8" spans="2:6" x14ac:dyDescent="0.3">
      <c r="B8" s="2">
        <v>5</v>
      </c>
      <c r="C8" s="24" t="s">
        <v>43</v>
      </c>
      <c r="D8" s="28">
        <v>5</v>
      </c>
      <c r="F8" s="5">
        <f t="shared" si="0"/>
        <v>4237326.7534999996</v>
      </c>
    </row>
    <row r="9" spans="2:6" x14ac:dyDescent="0.3">
      <c r="B9" s="2">
        <v>6</v>
      </c>
      <c r="C9" s="24" t="s">
        <v>44</v>
      </c>
      <c r="D9" s="28">
        <v>7</v>
      </c>
      <c r="F9" s="5">
        <f t="shared" si="0"/>
        <v>5932257.4549000002</v>
      </c>
    </row>
    <row r="10" spans="2:6" x14ac:dyDescent="0.3">
      <c r="B10" s="2">
        <v>7</v>
      </c>
      <c r="C10" s="24" t="s">
        <v>45</v>
      </c>
      <c r="D10" s="28">
        <v>0.5</v>
      </c>
      <c r="F10" s="5">
        <f t="shared" si="0"/>
        <v>423732.67534999998</v>
      </c>
    </row>
    <row r="11" spans="2:6" x14ac:dyDescent="0.3">
      <c r="B11" s="2">
        <v>8</v>
      </c>
      <c r="C11" s="24" t="s">
        <v>46</v>
      </c>
      <c r="D11" s="28">
        <v>1.5</v>
      </c>
      <c r="F11" s="5">
        <f t="shared" si="0"/>
        <v>1271198.0260499998</v>
      </c>
    </row>
    <row r="12" spans="2:6" x14ac:dyDescent="0.3">
      <c r="B12" s="2">
        <v>9</v>
      </c>
      <c r="C12" s="24" t="s">
        <v>47</v>
      </c>
      <c r="D12" s="28">
        <v>6</v>
      </c>
      <c r="F12" s="5">
        <f t="shared" si="0"/>
        <v>5084792.104199999</v>
      </c>
    </row>
    <row r="13" spans="2:6" x14ac:dyDescent="0.3">
      <c r="B13" s="2">
        <v>10</v>
      </c>
      <c r="C13" s="24" t="s">
        <v>48</v>
      </c>
      <c r="D13" s="28">
        <v>7</v>
      </c>
      <c r="F13" s="5">
        <f t="shared" si="0"/>
        <v>5932257.4549000002</v>
      </c>
    </row>
    <row r="14" spans="2:6" x14ac:dyDescent="0.3">
      <c r="B14" s="2">
        <v>11</v>
      </c>
      <c r="C14" s="24" t="s">
        <v>49</v>
      </c>
      <c r="D14" s="28">
        <v>10</v>
      </c>
      <c r="F14" s="5">
        <f t="shared" si="0"/>
        <v>8474653.5069999993</v>
      </c>
    </row>
    <row r="15" spans="2:6" x14ac:dyDescent="0.3">
      <c r="B15" s="2">
        <v>12</v>
      </c>
      <c r="C15" s="24" t="s">
        <v>54</v>
      </c>
      <c r="D15" s="28">
        <v>6</v>
      </c>
      <c r="F15" s="5">
        <f t="shared" si="0"/>
        <v>5084792.104199999</v>
      </c>
    </row>
    <row r="16" spans="2:6" x14ac:dyDescent="0.3">
      <c r="B16" s="2">
        <v>13</v>
      </c>
      <c r="C16" s="24" t="s">
        <v>57</v>
      </c>
      <c r="D16" s="28">
        <v>8.5</v>
      </c>
      <c r="F16" s="5">
        <f t="shared" si="0"/>
        <v>7203455.4809499998</v>
      </c>
    </row>
    <row r="17" spans="2:6" x14ac:dyDescent="0.3">
      <c r="B17" s="2">
        <v>14</v>
      </c>
      <c r="C17" s="24" t="s">
        <v>59</v>
      </c>
      <c r="D17" s="28">
        <v>4</v>
      </c>
      <c r="F17" s="5">
        <f t="shared" si="0"/>
        <v>3389861.4027999998</v>
      </c>
    </row>
    <row r="18" spans="2:6" x14ac:dyDescent="0.3">
      <c r="B18" s="2">
        <v>15</v>
      </c>
      <c r="C18" s="24" t="s">
        <v>60</v>
      </c>
      <c r="D18" s="28">
        <v>2</v>
      </c>
      <c r="F18" s="5">
        <f t="shared" si="0"/>
        <v>1694930.7013999999</v>
      </c>
    </row>
    <row r="19" spans="2:6" x14ac:dyDescent="0.3">
      <c r="B19" s="2">
        <v>16</v>
      </c>
      <c r="C19" s="24" t="s">
        <v>61</v>
      </c>
      <c r="D19" s="28">
        <v>1.5</v>
      </c>
      <c r="F19" s="5">
        <f t="shared" si="0"/>
        <v>1271198.0260499998</v>
      </c>
    </row>
    <row r="20" spans="2:6" x14ac:dyDescent="0.3">
      <c r="B20" s="2">
        <v>17</v>
      </c>
      <c r="C20" s="24" t="s">
        <v>62</v>
      </c>
      <c r="D20" s="28">
        <v>2</v>
      </c>
      <c r="F20" s="5">
        <f t="shared" si="0"/>
        <v>1694930.7013999999</v>
      </c>
    </row>
    <row r="21" spans="2:6" x14ac:dyDescent="0.3">
      <c r="B21" s="2">
        <v>18</v>
      </c>
      <c r="C21" s="24" t="s">
        <v>68</v>
      </c>
      <c r="D21" s="28">
        <v>1</v>
      </c>
      <c r="F21" s="5">
        <f t="shared" si="0"/>
        <v>847465.35069999995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AB46"/>
  <sheetViews>
    <sheetView workbookViewId="0">
      <selection activeCell="O23" sqref="O23"/>
    </sheetView>
  </sheetViews>
  <sheetFormatPr defaultRowHeight="14.4" x14ac:dyDescent="0.3"/>
  <cols>
    <col min="7" max="9" width="12.109375" customWidth="1"/>
    <col min="12" max="12" width="10.5546875" customWidth="1"/>
    <col min="13" max="13" width="17.88671875" customWidth="1"/>
    <col min="14" max="15" width="12.5546875" customWidth="1"/>
    <col min="18" max="18" width="10.5546875" customWidth="1"/>
    <col min="19" max="20" width="12.33203125" customWidth="1"/>
    <col min="23" max="23" width="11.109375" customWidth="1"/>
    <col min="24" max="25" width="12.88671875" customWidth="1"/>
    <col min="27" max="27" width="10.88671875" customWidth="1"/>
  </cols>
  <sheetData>
    <row r="2" spans="2:28" x14ac:dyDescent="0.3">
      <c r="E2" s="74" t="s">
        <v>14</v>
      </c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</row>
    <row r="3" spans="2:28" x14ac:dyDescent="0.3">
      <c r="E3" s="73">
        <v>3</v>
      </c>
      <c r="F3" s="73"/>
      <c r="G3" s="8"/>
      <c r="H3" s="8"/>
      <c r="I3" s="8"/>
      <c r="J3" s="73">
        <v>4</v>
      </c>
      <c r="K3" s="73"/>
      <c r="L3" s="8"/>
      <c r="M3" s="8"/>
      <c r="N3" s="8"/>
      <c r="O3" s="8"/>
      <c r="P3" s="73">
        <v>5</v>
      </c>
      <c r="Q3" s="73"/>
      <c r="R3" s="8"/>
      <c r="S3" s="8"/>
      <c r="T3" s="8"/>
      <c r="U3" s="73">
        <v>6</v>
      </c>
      <c r="V3" s="73"/>
      <c r="AA3" t="s">
        <v>15</v>
      </c>
      <c r="AB3" s="2">
        <v>20</v>
      </c>
    </row>
    <row r="4" spans="2:28" x14ac:dyDescent="0.3">
      <c r="C4" s="1"/>
      <c r="D4" s="1"/>
      <c r="E4" s="1" t="s">
        <v>13</v>
      </c>
      <c r="F4" s="2" t="s">
        <v>6</v>
      </c>
      <c r="G4" s="2"/>
      <c r="H4" s="2"/>
      <c r="I4" s="2"/>
      <c r="J4" s="2" t="s">
        <v>7</v>
      </c>
      <c r="K4" s="2" t="s">
        <v>8</v>
      </c>
      <c r="L4" s="2"/>
      <c r="M4" s="2"/>
      <c r="N4" s="2"/>
      <c r="O4" s="2"/>
      <c r="P4" s="2" t="s">
        <v>9</v>
      </c>
      <c r="Q4" s="2" t="s">
        <v>10</v>
      </c>
      <c r="R4" s="2"/>
      <c r="S4" s="2"/>
      <c r="T4" s="2"/>
      <c r="U4" s="2" t="s">
        <v>11</v>
      </c>
      <c r="V4" s="2" t="s">
        <v>12</v>
      </c>
    </row>
    <row r="5" spans="2:28" x14ac:dyDescent="0.3">
      <c r="B5" s="2" t="s">
        <v>4</v>
      </c>
      <c r="C5" s="2" t="s">
        <v>3</v>
      </c>
      <c r="D5" s="2" t="s">
        <v>5</v>
      </c>
      <c r="E5" s="1"/>
      <c r="F5" s="3">
        <v>0.15</v>
      </c>
      <c r="G5" s="3" t="s">
        <v>16</v>
      </c>
      <c r="H5" s="75" t="s">
        <v>17</v>
      </c>
      <c r="I5" s="75"/>
      <c r="J5" s="2"/>
      <c r="K5" s="3">
        <v>0.25</v>
      </c>
      <c r="L5" s="3" t="s">
        <v>16</v>
      </c>
      <c r="M5" s="75" t="s">
        <v>17</v>
      </c>
      <c r="N5" s="75"/>
      <c r="O5" s="3" t="s">
        <v>1</v>
      </c>
      <c r="P5" s="2"/>
      <c r="Q5" s="3">
        <v>0.3</v>
      </c>
      <c r="R5" s="3" t="s">
        <v>16</v>
      </c>
      <c r="S5" s="75" t="s">
        <v>17</v>
      </c>
      <c r="T5" s="75"/>
      <c r="U5" s="2"/>
      <c r="V5" s="3">
        <v>0.3</v>
      </c>
      <c r="W5" s="3" t="s">
        <v>16</v>
      </c>
      <c r="X5" s="75" t="s">
        <v>17</v>
      </c>
      <c r="Y5" s="75"/>
    </row>
    <row r="6" spans="2:28" x14ac:dyDescent="0.3">
      <c r="B6" s="71">
        <v>1</v>
      </c>
      <c r="C6" s="9">
        <v>1</v>
      </c>
      <c r="D6" s="10">
        <f>2100+700+350+350</f>
        <v>3500</v>
      </c>
      <c r="E6" s="10"/>
      <c r="F6" s="10">
        <f>D6*$F5</f>
        <v>525</v>
      </c>
      <c r="G6" s="10">
        <f>F6/AB$3</f>
        <v>26.25</v>
      </c>
      <c r="H6" s="10" t="s">
        <v>18</v>
      </c>
      <c r="I6" s="10">
        <f>G6/6</f>
        <v>4.375</v>
      </c>
      <c r="J6" s="11"/>
      <c r="K6" s="10">
        <f>D6*K$5</f>
        <v>875</v>
      </c>
      <c r="L6" s="10">
        <f>K6/AB$3</f>
        <v>43.75</v>
      </c>
      <c r="M6" s="10" t="s">
        <v>18</v>
      </c>
      <c r="N6" s="10">
        <f>L6/6</f>
        <v>7.291666666666667</v>
      </c>
      <c r="O6" s="10"/>
      <c r="P6" s="11"/>
      <c r="Q6" s="10">
        <f>D6*Q$5</f>
        <v>1050</v>
      </c>
      <c r="R6" s="10">
        <f>Q6/AB$3</f>
        <v>52.5</v>
      </c>
      <c r="S6" s="10" t="s">
        <v>18</v>
      </c>
      <c r="T6" s="10">
        <f>R6/6</f>
        <v>8.75</v>
      </c>
      <c r="U6" s="11"/>
      <c r="V6" s="10">
        <f>D6*V$5</f>
        <v>1050</v>
      </c>
      <c r="W6" s="10">
        <f>V6/AB$3</f>
        <v>52.5</v>
      </c>
      <c r="X6" s="10" t="s">
        <v>18</v>
      </c>
      <c r="Y6" s="10">
        <f>W6/6</f>
        <v>8.75</v>
      </c>
      <c r="AA6" s="7">
        <f>G6+L6+R6+W6</f>
        <v>175</v>
      </c>
      <c r="AB6" s="18">
        <f>AA10/4</f>
        <v>65</v>
      </c>
    </row>
    <row r="7" spans="2:28" x14ac:dyDescent="0.3">
      <c r="B7" s="71"/>
      <c r="C7" s="9"/>
      <c r="D7" s="10"/>
      <c r="E7" s="10"/>
      <c r="F7" s="10"/>
      <c r="G7" s="10"/>
      <c r="H7" s="10" t="s">
        <v>19</v>
      </c>
      <c r="I7" s="10">
        <f>G6/3</f>
        <v>8.75</v>
      </c>
      <c r="J7" s="11"/>
      <c r="K7" s="10"/>
      <c r="L7" s="10"/>
      <c r="M7" s="10" t="s">
        <v>19</v>
      </c>
      <c r="N7" s="10">
        <f>L6/3</f>
        <v>14.583333333333334</v>
      </c>
      <c r="O7" s="10"/>
      <c r="P7" s="11"/>
      <c r="Q7" s="10"/>
      <c r="R7" s="10"/>
      <c r="S7" s="10" t="s">
        <v>19</v>
      </c>
      <c r="T7" s="10">
        <f>R6/3</f>
        <v>17.5</v>
      </c>
      <c r="U7" s="11"/>
      <c r="V7" s="10"/>
      <c r="W7" s="10"/>
      <c r="X7" s="10" t="s">
        <v>19</v>
      </c>
      <c r="Y7" s="10">
        <f>W6/3</f>
        <v>17.5</v>
      </c>
    </row>
    <row r="8" spans="2:28" x14ac:dyDescent="0.3">
      <c r="B8" s="71"/>
      <c r="C8" s="9">
        <v>2</v>
      </c>
      <c r="D8" s="10">
        <f>1020+340+340</f>
        <v>1700</v>
      </c>
      <c r="E8" s="10"/>
      <c r="F8" s="10">
        <f>D8*F5</f>
        <v>255</v>
      </c>
      <c r="G8" s="10">
        <f t="shared" ref="G8:G39" si="0">F8/AB$3</f>
        <v>12.75</v>
      </c>
      <c r="H8" s="10" t="s">
        <v>18</v>
      </c>
      <c r="I8" s="10">
        <f>G8/6</f>
        <v>2.125</v>
      </c>
      <c r="J8" s="11"/>
      <c r="K8" s="10">
        <f t="shared" ref="K8:K39" si="1">D8*K$5</f>
        <v>425</v>
      </c>
      <c r="L8" s="10">
        <f t="shared" ref="L8:L39" si="2">K8/AB$3</f>
        <v>21.25</v>
      </c>
      <c r="M8" s="10" t="s">
        <v>18</v>
      </c>
      <c r="N8" s="10">
        <f>L8/6</f>
        <v>3.5416666666666665</v>
      </c>
      <c r="O8" s="10"/>
      <c r="P8" s="11"/>
      <c r="Q8" s="10">
        <f t="shared" ref="Q8:Q39" si="3">D8*Q$5</f>
        <v>510</v>
      </c>
      <c r="R8" s="10">
        <f t="shared" ref="R8:R39" si="4">Q8/AB$3</f>
        <v>25.5</v>
      </c>
      <c r="S8" s="10" t="s">
        <v>18</v>
      </c>
      <c r="T8" s="10">
        <f>R8/6</f>
        <v>4.25</v>
      </c>
      <c r="U8" s="11"/>
      <c r="V8" s="10">
        <f t="shared" ref="V8:V39" si="5">D8*V$5</f>
        <v>510</v>
      </c>
      <c r="W8" s="10">
        <f t="shared" ref="W8:W39" si="6">V8/AB$3</f>
        <v>25.5</v>
      </c>
      <c r="X8" s="10" t="s">
        <v>18</v>
      </c>
      <c r="Y8" s="10">
        <f>W8/6</f>
        <v>4.25</v>
      </c>
      <c r="AA8" s="7">
        <f>G8+L8+R8+W8</f>
        <v>85</v>
      </c>
    </row>
    <row r="9" spans="2:28" x14ac:dyDescent="0.3">
      <c r="B9" s="9"/>
      <c r="C9" s="9"/>
      <c r="D9" s="10"/>
      <c r="E9" s="10"/>
      <c r="F9" s="10"/>
      <c r="G9" s="10"/>
      <c r="H9" s="10" t="s">
        <v>19</v>
      </c>
      <c r="I9" s="10">
        <f>G8/3</f>
        <v>4.25</v>
      </c>
      <c r="J9" s="11"/>
      <c r="K9" s="10"/>
      <c r="L9" s="10"/>
      <c r="M9" s="10" t="s">
        <v>19</v>
      </c>
      <c r="N9" s="10">
        <f>L8/3</f>
        <v>7.083333333333333</v>
      </c>
      <c r="O9" s="10"/>
      <c r="P9" s="11"/>
      <c r="Q9" s="10"/>
      <c r="R9" s="10"/>
      <c r="S9" s="10" t="s">
        <v>19</v>
      </c>
      <c r="T9" s="10">
        <f>R8/3</f>
        <v>8.5</v>
      </c>
      <c r="U9" s="11"/>
      <c r="V9" s="10"/>
      <c r="W9" s="10"/>
      <c r="X9" s="10" t="s">
        <v>19</v>
      </c>
      <c r="Y9" s="10">
        <f>W8/3</f>
        <v>8.5</v>
      </c>
    </row>
    <row r="10" spans="2:28" s="18" customFormat="1" x14ac:dyDescent="0.3">
      <c r="B10" s="15"/>
      <c r="C10" s="15"/>
      <c r="D10" s="16"/>
      <c r="E10" s="16"/>
      <c r="F10" s="16"/>
      <c r="G10" s="16">
        <f>G6+G8</f>
        <v>39</v>
      </c>
      <c r="H10" s="16" t="s">
        <v>20</v>
      </c>
      <c r="I10" s="16">
        <v>1</v>
      </c>
      <c r="J10" s="17"/>
      <c r="K10" s="16"/>
      <c r="L10" s="16">
        <f>L6+L8</f>
        <v>65</v>
      </c>
      <c r="M10" s="16" t="s">
        <v>20</v>
      </c>
      <c r="N10" s="16">
        <v>1</v>
      </c>
      <c r="O10" s="16">
        <f>176*12*N10</f>
        <v>2112</v>
      </c>
      <c r="P10" s="17"/>
      <c r="Q10" s="16"/>
      <c r="R10" s="16">
        <f>R6+R8</f>
        <v>78</v>
      </c>
      <c r="S10" s="16" t="s">
        <v>20</v>
      </c>
      <c r="T10" s="16">
        <v>1</v>
      </c>
      <c r="U10" s="17"/>
      <c r="V10" s="16"/>
      <c r="W10" s="16">
        <f>W6+W8</f>
        <v>78</v>
      </c>
      <c r="X10" s="16" t="s">
        <v>20</v>
      </c>
      <c r="Y10" s="16">
        <v>1</v>
      </c>
      <c r="AA10" s="16">
        <f>AA6+AA8</f>
        <v>260</v>
      </c>
    </row>
    <row r="11" spans="2:28" s="18" customFormat="1" x14ac:dyDescent="0.3">
      <c r="B11" s="15"/>
      <c r="C11" s="15"/>
      <c r="D11" s="16"/>
      <c r="E11" s="16"/>
      <c r="F11" s="16"/>
      <c r="G11" s="16"/>
      <c r="H11" s="16" t="s">
        <v>0</v>
      </c>
      <c r="I11" s="16">
        <v>1</v>
      </c>
      <c r="J11" s="17"/>
      <c r="K11" s="16"/>
      <c r="L11" s="16"/>
      <c r="M11" s="16" t="s">
        <v>0</v>
      </c>
      <c r="N11" s="16">
        <v>1</v>
      </c>
      <c r="O11" s="16">
        <f>176*12*N11</f>
        <v>2112</v>
      </c>
      <c r="P11" s="17"/>
      <c r="Q11" s="16"/>
      <c r="R11" s="16"/>
      <c r="S11" s="16" t="s">
        <v>0</v>
      </c>
      <c r="T11" s="16">
        <v>1</v>
      </c>
      <c r="U11" s="17"/>
      <c r="V11" s="16"/>
      <c r="W11" s="16"/>
      <c r="X11" s="16" t="s">
        <v>0</v>
      </c>
      <c r="Y11" s="16">
        <v>1</v>
      </c>
    </row>
    <row r="12" spans="2:28" s="18" customFormat="1" x14ac:dyDescent="0.3">
      <c r="B12" s="15"/>
      <c r="C12" s="15"/>
      <c r="D12" s="16"/>
      <c r="E12" s="16"/>
      <c r="F12" s="16"/>
      <c r="G12" s="16"/>
      <c r="H12" s="16" t="s">
        <v>18</v>
      </c>
      <c r="I12" s="16">
        <f>I6+I8</f>
        <v>6.5</v>
      </c>
      <c r="J12" s="17"/>
      <c r="K12" s="16"/>
      <c r="L12" s="16"/>
      <c r="M12" s="16" t="s">
        <v>18</v>
      </c>
      <c r="N12" s="16">
        <f>N6+N8</f>
        <v>10.833333333333334</v>
      </c>
      <c r="O12" s="16">
        <f>176*12*N12</f>
        <v>22880</v>
      </c>
      <c r="P12" s="17"/>
      <c r="Q12" s="16"/>
      <c r="R12" s="16"/>
      <c r="S12" s="16" t="s">
        <v>18</v>
      </c>
      <c r="T12" s="16">
        <f>T6+T8</f>
        <v>13</v>
      </c>
      <c r="U12" s="17"/>
      <c r="V12" s="16"/>
      <c r="W12" s="16"/>
      <c r="X12" s="16" t="s">
        <v>18</v>
      </c>
      <c r="Y12" s="16">
        <f>Y6+Y8</f>
        <v>13</v>
      </c>
      <c r="AA12" s="17">
        <f>I12+N12+T12+Y12</f>
        <v>43.333333333333336</v>
      </c>
      <c r="AB12" s="18">
        <f>AA12/4</f>
        <v>10.833333333333334</v>
      </c>
    </row>
    <row r="13" spans="2:28" s="18" customFormat="1" x14ac:dyDescent="0.3">
      <c r="B13" s="15"/>
      <c r="C13" s="15"/>
      <c r="D13" s="16"/>
      <c r="E13" s="16"/>
      <c r="F13" s="16"/>
      <c r="G13" s="16"/>
      <c r="H13" s="16" t="s">
        <v>19</v>
      </c>
      <c r="I13" s="16">
        <f>I7+I9</f>
        <v>13</v>
      </c>
      <c r="J13" s="17"/>
      <c r="K13" s="16"/>
      <c r="L13" s="16"/>
      <c r="M13" s="16" t="s">
        <v>19</v>
      </c>
      <c r="N13" s="16">
        <f>N7+N9</f>
        <v>21.666666666666668</v>
      </c>
      <c r="O13" s="16">
        <f>176*12*N13</f>
        <v>45760</v>
      </c>
      <c r="P13" s="17"/>
      <c r="Q13" s="16"/>
      <c r="R13" s="16"/>
      <c r="S13" s="16" t="s">
        <v>19</v>
      </c>
      <c r="T13" s="16">
        <f>T7+T9</f>
        <v>26</v>
      </c>
      <c r="U13" s="17"/>
      <c r="V13" s="16"/>
      <c r="W13" s="16"/>
      <c r="X13" s="16" t="s">
        <v>19</v>
      </c>
      <c r="Y13" s="16">
        <f>Y7+Y9</f>
        <v>26</v>
      </c>
      <c r="AA13" s="17">
        <f>I13+N13+T13+Y13</f>
        <v>86.666666666666671</v>
      </c>
      <c r="AB13" s="18">
        <f>AA13/4</f>
        <v>21.666666666666668</v>
      </c>
    </row>
    <row r="14" spans="2:28" s="18" customFormat="1" x14ac:dyDescent="0.3">
      <c r="B14" s="15"/>
      <c r="C14" s="15"/>
      <c r="D14" s="16"/>
      <c r="E14" s="16"/>
      <c r="F14" s="16"/>
      <c r="G14" s="16"/>
      <c r="H14" s="16"/>
      <c r="I14" s="16"/>
      <c r="J14" s="17"/>
      <c r="K14" s="16"/>
      <c r="L14" s="16"/>
      <c r="M14" s="16"/>
      <c r="N14" s="16"/>
      <c r="O14" s="16"/>
      <c r="P14" s="17"/>
      <c r="Q14" s="16"/>
      <c r="R14" s="16"/>
      <c r="S14" s="16"/>
      <c r="T14" s="16"/>
      <c r="U14" s="17"/>
      <c r="V14" s="16"/>
      <c r="W14" s="16"/>
      <c r="X14" s="16"/>
      <c r="Y14" s="16"/>
    </row>
    <row r="15" spans="2:28" x14ac:dyDescent="0.3">
      <c r="B15" s="72">
        <v>2</v>
      </c>
      <c r="C15" s="12">
        <v>6</v>
      </c>
      <c r="D15" s="13">
        <f>1062+434+586+128</f>
        <v>2210</v>
      </c>
      <c r="E15" s="13"/>
      <c r="F15" s="13">
        <f>D15*F5</f>
        <v>331.5</v>
      </c>
      <c r="G15" s="13">
        <f t="shared" si="0"/>
        <v>16.574999999999999</v>
      </c>
      <c r="H15" s="13" t="s">
        <v>18</v>
      </c>
      <c r="I15" s="13">
        <f>G15/6</f>
        <v>2.7624999999999997</v>
      </c>
      <c r="J15" s="14"/>
      <c r="K15" s="13">
        <f t="shared" si="1"/>
        <v>552.5</v>
      </c>
      <c r="L15" s="13">
        <f t="shared" si="2"/>
        <v>27.625</v>
      </c>
      <c r="M15" s="13" t="s">
        <v>18</v>
      </c>
      <c r="N15" s="13">
        <f>L15/6</f>
        <v>4.604166666666667</v>
      </c>
      <c r="O15" s="13"/>
      <c r="P15" s="14"/>
      <c r="Q15" s="13">
        <f t="shared" si="3"/>
        <v>663</v>
      </c>
      <c r="R15" s="13">
        <f t="shared" si="4"/>
        <v>33.15</v>
      </c>
      <c r="S15" s="13" t="s">
        <v>18</v>
      </c>
      <c r="T15" s="13">
        <f>R15/6</f>
        <v>5.5249999999999995</v>
      </c>
      <c r="U15" s="14"/>
      <c r="V15" s="13">
        <f t="shared" si="5"/>
        <v>663</v>
      </c>
      <c r="W15" s="13">
        <f t="shared" si="6"/>
        <v>33.15</v>
      </c>
      <c r="X15" s="13" t="s">
        <v>18</v>
      </c>
      <c r="Y15" s="13">
        <f>W15/6</f>
        <v>5.5249999999999995</v>
      </c>
    </row>
    <row r="16" spans="2:28" x14ac:dyDescent="0.3">
      <c r="B16" s="72"/>
      <c r="C16" s="12"/>
      <c r="D16" s="13"/>
      <c r="E16" s="13"/>
      <c r="F16" s="13"/>
      <c r="G16" s="13"/>
      <c r="H16" s="13" t="s">
        <v>19</v>
      </c>
      <c r="I16" s="13">
        <f>G15/3</f>
        <v>5.5249999999999995</v>
      </c>
      <c r="J16" s="14"/>
      <c r="K16" s="13"/>
      <c r="L16" s="13"/>
      <c r="M16" s="13" t="s">
        <v>19</v>
      </c>
      <c r="N16" s="13">
        <f>L15/3</f>
        <v>9.2083333333333339</v>
      </c>
      <c r="O16" s="13"/>
      <c r="P16" s="14"/>
      <c r="Q16" s="13"/>
      <c r="R16" s="13"/>
      <c r="S16" s="13" t="s">
        <v>19</v>
      </c>
      <c r="T16" s="13">
        <f>R15/3</f>
        <v>11.049999999999999</v>
      </c>
      <c r="U16" s="14"/>
      <c r="V16" s="13"/>
      <c r="W16" s="13"/>
      <c r="X16" s="13" t="s">
        <v>19</v>
      </c>
      <c r="Y16" s="13">
        <f>W15/3</f>
        <v>11.049999999999999</v>
      </c>
    </row>
    <row r="17" spans="2:25" x14ac:dyDescent="0.3">
      <c r="B17" s="72"/>
      <c r="C17" s="12">
        <v>7</v>
      </c>
      <c r="D17" s="13">
        <f>806+316+316+142</f>
        <v>1580</v>
      </c>
      <c r="E17" s="13"/>
      <c r="F17" s="13">
        <f>D17*F5</f>
        <v>237</v>
      </c>
      <c r="G17" s="13">
        <f t="shared" si="0"/>
        <v>11.85</v>
      </c>
      <c r="H17" s="13" t="s">
        <v>18</v>
      </c>
      <c r="I17" s="13">
        <f>G17/6</f>
        <v>1.9749999999999999</v>
      </c>
      <c r="J17" s="14"/>
      <c r="K17" s="13">
        <f t="shared" si="1"/>
        <v>395</v>
      </c>
      <c r="L17" s="13">
        <f t="shared" si="2"/>
        <v>19.75</v>
      </c>
      <c r="M17" s="13" t="s">
        <v>18</v>
      </c>
      <c r="N17" s="13">
        <f>L17/6</f>
        <v>3.2916666666666665</v>
      </c>
      <c r="O17" s="13"/>
      <c r="P17" s="14"/>
      <c r="Q17" s="13">
        <f t="shared" si="3"/>
        <v>474</v>
      </c>
      <c r="R17" s="13">
        <f t="shared" si="4"/>
        <v>23.7</v>
      </c>
      <c r="S17" s="13" t="s">
        <v>18</v>
      </c>
      <c r="T17" s="13">
        <f>R17/6</f>
        <v>3.9499999999999997</v>
      </c>
      <c r="U17" s="14"/>
      <c r="V17" s="13">
        <f t="shared" si="5"/>
        <v>474</v>
      </c>
      <c r="W17" s="13">
        <f t="shared" si="6"/>
        <v>23.7</v>
      </c>
      <c r="X17" s="13" t="s">
        <v>18</v>
      </c>
      <c r="Y17" s="13">
        <f>W17/6</f>
        <v>3.9499999999999997</v>
      </c>
    </row>
    <row r="18" spans="2:25" x14ac:dyDescent="0.3">
      <c r="B18" s="72"/>
      <c r="C18" s="12"/>
      <c r="D18" s="13"/>
      <c r="E18" s="13"/>
      <c r="F18" s="13"/>
      <c r="G18" s="13"/>
      <c r="H18" s="13" t="s">
        <v>19</v>
      </c>
      <c r="I18" s="13">
        <f>G17/3</f>
        <v>3.9499999999999997</v>
      </c>
      <c r="J18" s="14"/>
      <c r="K18" s="13"/>
      <c r="L18" s="13"/>
      <c r="M18" s="13" t="s">
        <v>19</v>
      </c>
      <c r="N18" s="13">
        <f>L17/3</f>
        <v>6.583333333333333</v>
      </c>
      <c r="O18" s="13"/>
      <c r="P18" s="14"/>
      <c r="Q18" s="13"/>
      <c r="R18" s="13"/>
      <c r="S18" s="13" t="s">
        <v>19</v>
      </c>
      <c r="T18" s="13">
        <f>R17/3</f>
        <v>7.8999999999999995</v>
      </c>
      <c r="U18" s="14"/>
      <c r="V18" s="13"/>
      <c r="W18" s="13"/>
      <c r="X18" s="13" t="s">
        <v>19</v>
      </c>
      <c r="Y18" s="13">
        <f>W17/3</f>
        <v>7.8999999999999995</v>
      </c>
    </row>
    <row r="19" spans="2:25" x14ac:dyDescent="0.3">
      <c r="B19" s="72"/>
      <c r="C19" s="12">
        <v>10</v>
      </c>
      <c r="D19" s="13">
        <f>1560+520+520</f>
        <v>2600</v>
      </c>
      <c r="E19" s="13"/>
      <c r="F19" s="13">
        <f>D19*F5</f>
        <v>390</v>
      </c>
      <c r="G19" s="13">
        <f t="shared" si="0"/>
        <v>19.5</v>
      </c>
      <c r="H19" s="13" t="s">
        <v>18</v>
      </c>
      <c r="I19" s="13">
        <f>G19/6</f>
        <v>3.25</v>
      </c>
      <c r="J19" s="14"/>
      <c r="K19" s="13">
        <f t="shared" si="1"/>
        <v>650</v>
      </c>
      <c r="L19" s="13">
        <f t="shared" si="2"/>
        <v>32.5</v>
      </c>
      <c r="M19" s="13" t="s">
        <v>18</v>
      </c>
      <c r="N19" s="13">
        <f>L19/6</f>
        <v>5.416666666666667</v>
      </c>
      <c r="O19" s="13"/>
      <c r="P19" s="14"/>
      <c r="Q19" s="13">
        <f t="shared" si="3"/>
        <v>780</v>
      </c>
      <c r="R19" s="13">
        <f t="shared" si="4"/>
        <v>39</v>
      </c>
      <c r="S19" s="13" t="s">
        <v>18</v>
      </c>
      <c r="T19" s="13">
        <f>R19/6</f>
        <v>6.5</v>
      </c>
      <c r="U19" s="14"/>
      <c r="V19" s="13">
        <f t="shared" si="5"/>
        <v>780</v>
      </c>
      <c r="W19" s="13">
        <f t="shared" si="6"/>
        <v>39</v>
      </c>
      <c r="X19" s="13" t="s">
        <v>18</v>
      </c>
      <c r="Y19" s="13">
        <f>W19/6</f>
        <v>6.5</v>
      </c>
    </row>
    <row r="20" spans="2:25" x14ac:dyDescent="0.3">
      <c r="B20" s="12"/>
      <c r="C20" s="12"/>
      <c r="D20" s="13"/>
      <c r="E20" s="13"/>
      <c r="F20" s="13"/>
      <c r="G20" s="13"/>
      <c r="H20" s="13" t="s">
        <v>19</v>
      </c>
      <c r="I20" s="13">
        <f>G19/3</f>
        <v>6.5</v>
      </c>
      <c r="J20" s="14"/>
      <c r="K20" s="13"/>
      <c r="L20" s="13"/>
      <c r="M20" s="13" t="s">
        <v>19</v>
      </c>
      <c r="N20" s="13">
        <f>L19/3</f>
        <v>10.833333333333334</v>
      </c>
      <c r="O20" s="13"/>
      <c r="P20" s="14"/>
      <c r="Q20" s="13"/>
      <c r="R20" s="13"/>
      <c r="S20" s="13" t="s">
        <v>19</v>
      </c>
      <c r="T20" s="13">
        <f>R19/3</f>
        <v>13</v>
      </c>
      <c r="U20" s="14"/>
      <c r="V20" s="13"/>
      <c r="W20" s="13"/>
      <c r="X20" s="13" t="s">
        <v>19</v>
      </c>
      <c r="Y20" s="13">
        <f>W19/3</f>
        <v>13</v>
      </c>
    </row>
    <row r="21" spans="2:25" s="18" customFormat="1" x14ac:dyDescent="0.3">
      <c r="B21" s="15"/>
      <c r="C21" s="15"/>
      <c r="D21" s="16"/>
      <c r="E21" s="16"/>
      <c r="F21" s="16"/>
      <c r="G21" s="16"/>
      <c r="H21" s="16" t="s">
        <v>20</v>
      </c>
      <c r="I21" s="16">
        <v>1</v>
      </c>
      <c r="J21" s="17"/>
      <c r="K21" s="16"/>
      <c r="L21" s="16"/>
      <c r="M21" s="16" t="s">
        <v>20</v>
      </c>
      <c r="N21" s="16">
        <v>1</v>
      </c>
      <c r="O21" s="16"/>
      <c r="P21" s="17"/>
      <c r="Q21" s="16"/>
      <c r="R21" s="16"/>
      <c r="S21" s="16"/>
      <c r="T21" s="16"/>
      <c r="U21" s="17"/>
      <c r="V21" s="16"/>
      <c r="W21" s="16"/>
      <c r="X21" s="16" t="s">
        <v>20</v>
      </c>
      <c r="Y21" s="16">
        <v>1</v>
      </c>
    </row>
    <row r="22" spans="2:25" s="18" customFormat="1" x14ac:dyDescent="0.3">
      <c r="B22" s="15"/>
      <c r="C22" s="15"/>
      <c r="D22" s="16"/>
      <c r="E22" s="16"/>
      <c r="F22" s="16"/>
      <c r="G22" s="16"/>
      <c r="H22" s="16" t="s">
        <v>0</v>
      </c>
      <c r="I22" s="16">
        <v>1</v>
      </c>
      <c r="J22" s="17"/>
      <c r="K22" s="16"/>
      <c r="L22" s="16"/>
      <c r="M22" s="16" t="s">
        <v>0</v>
      </c>
      <c r="N22" s="16">
        <v>1</v>
      </c>
      <c r="O22" s="16"/>
      <c r="P22" s="17"/>
      <c r="Q22" s="16"/>
      <c r="R22" s="16"/>
      <c r="S22" s="16"/>
      <c r="T22" s="16"/>
      <c r="U22" s="17"/>
      <c r="V22" s="16"/>
      <c r="W22" s="16"/>
      <c r="X22" s="16" t="s">
        <v>0</v>
      </c>
      <c r="Y22" s="16">
        <v>1</v>
      </c>
    </row>
    <row r="23" spans="2:25" s="18" customFormat="1" x14ac:dyDescent="0.3">
      <c r="B23" s="15"/>
      <c r="C23" s="15"/>
      <c r="D23" s="16"/>
      <c r="E23" s="16"/>
      <c r="F23" s="16"/>
      <c r="G23" s="16"/>
      <c r="H23" s="16" t="s">
        <v>18</v>
      </c>
      <c r="I23" s="16">
        <f>I15+I17+I19</f>
        <v>7.9874999999999998</v>
      </c>
      <c r="J23" s="17"/>
      <c r="K23" s="16"/>
      <c r="L23" s="16"/>
      <c r="M23" s="16" t="s">
        <v>18</v>
      </c>
      <c r="N23" s="16">
        <f>N15+N17+N19</f>
        <v>13.3125</v>
      </c>
      <c r="O23" s="16"/>
      <c r="P23" s="17"/>
      <c r="Q23" s="16"/>
      <c r="R23" s="16"/>
      <c r="S23" s="16" t="s">
        <v>18</v>
      </c>
      <c r="T23" s="16">
        <f>T15+T17+T19</f>
        <v>15.975</v>
      </c>
      <c r="U23" s="17"/>
      <c r="V23" s="16"/>
      <c r="W23" s="16"/>
      <c r="X23" s="16" t="s">
        <v>18</v>
      </c>
      <c r="Y23" s="16">
        <f>Y15+Y17+Y19</f>
        <v>15.975</v>
      </c>
    </row>
    <row r="24" spans="2:25" s="18" customFormat="1" x14ac:dyDescent="0.3">
      <c r="B24" s="15"/>
      <c r="C24" s="15"/>
      <c r="D24" s="16"/>
      <c r="E24" s="16"/>
      <c r="F24" s="16"/>
      <c r="G24" s="16"/>
      <c r="H24" s="16" t="s">
        <v>19</v>
      </c>
      <c r="I24" s="16">
        <f>I16+I18+I20</f>
        <v>15.975</v>
      </c>
      <c r="J24" s="17"/>
      <c r="K24" s="16"/>
      <c r="L24" s="16"/>
      <c r="M24" s="16" t="s">
        <v>19</v>
      </c>
      <c r="N24" s="16">
        <f>N16+N18+N20</f>
        <v>26.625</v>
      </c>
      <c r="O24" s="16"/>
      <c r="P24" s="17"/>
      <c r="Q24" s="16"/>
      <c r="R24" s="16"/>
      <c r="S24" s="16" t="s">
        <v>19</v>
      </c>
      <c r="T24" s="16">
        <f>T16+T18+T20</f>
        <v>31.95</v>
      </c>
      <c r="U24" s="17"/>
      <c r="V24" s="16"/>
      <c r="W24" s="16"/>
      <c r="X24" s="16" t="s">
        <v>19</v>
      </c>
      <c r="Y24" s="16">
        <f>Y16+Y18+Y20</f>
        <v>31.95</v>
      </c>
    </row>
    <row r="25" spans="2:25" x14ac:dyDescent="0.3">
      <c r="B25" s="71">
        <v>3</v>
      </c>
      <c r="C25" s="9">
        <v>5</v>
      </c>
      <c r="D25" s="10">
        <f>1048+580+744+388</f>
        <v>2760</v>
      </c>
      <c r="E25" s="10"/>
      <c r="F25" s="10">
        <f>D25*F5</f>
        <v>414</v>
      </c>
      <c r="G25" s="10">
        <f t="shared" si="0"/>
        <v>20.7</v>
      </c>
      <c r="H25" s="10" t="s">
        <v>18</v>
      </c>
      <c r="I25" s="10">
        <f>G25/6</f>
        <v>3.4499999999999997</v>
      </c>
      <c r="J25" s="11"/>
      <c r="K25" s="10">
        <f t="shared" si="1"/>
        <v>690</v>
      </c>
      <c r="L25" s="10">
        <f t="shared" si="2"/>
        <v>34.5</v>
      </c>
      <c r="M25" s="10" t="s">
        <v>18</v>
      </c>
      <c r="N25" s="10">
        <f>L25/6</f>
        <v>5.75</v>
      </c>
      <c r="O25" s="10"/>
      <c r="P25" s="11"/>
      <c r="Q25" s="10">
        <f t="shared" si="3"/>
        <v>828</v>
      </c>
      <c r="R25" s="10">
        <f t="shared" si="4"/>
        <v>41.4</v>
      </c>
      <c r="S25" s="10" t="s">
        <v>18</v>
      </c>
      <c r="T25" s="10">
        <f>R25/6</f>
        <v>6.8999999999999995</v>
      </c>
      <c r="U25" s="11"/>
      <c r="V25" s="10">
        <f t="shared" si="5"/>
        <v>828</v>
      </c>
      <c r="W25" s="10">
        <f t="shared" si="6"/>
        <v>41.4</v>
      </c>
      <c r="X25" s="10" t="s">
        <v>18</v>
      </c>
      <c r="Y25" s="10">
        <f>W25/6</f>
        <v>6.8999999999999995</v>
      </c>
    </row>
    <row r="26" spans="2:25" x14ac:dyDescent="0.3">
      <c r="B26" s="71"/>
      <c r="C26" s="9"/>
      <c r="D26" s="10"/>
      <c r="E26" s="10"/>
      <c r="F26" s="10"/>
      <c r="G26" s="10"/>
      <c r="H26" s="10" t="s">
        <v>19</v>
      </c>
      <c r="I26" s="10">
        <f>G25/3</f>
        <v>6.8999999999999995</v>
      </c>
      <c r="J26" s="11"/>
      <c r="K26" s="10"/>
      <c r="L26" s="10"/>
      <c r="M26" s="10" t="s">
        <v>19</v>
      </c>
      <c r="N26" s="10">
        <f>L25/3</f>
        <v>11.5</v>
      </c>
      <c r="O26" s="10"/>
      <c r="P26" s="11"/>
      <c r="Q26" s="10"/>
      <c r="R26" s="10"/>
      <c r="S26" s="10" t="s">
        <v>19</v>
      </c>
      <c r="T26" s="10">
        <f>R25/3</f>
        <v>13.799999999999999</v>
      </c>
      <c r="U26" s="11"/>
      <c r="V26" s="10"/>
      <c r="W26" s="10"/>
      <c r="X26" s="10" t="s">
        <v>19</v>
      </c>
      <c r="Y26" s="10">
        <f>W25/3</f>
        <v>13.799999999999999</v>
      </c>
    </row>
    <row r="27" spans="2:25" x14ac:dyDescent="0.3">
      <c r="B27" s="71"/>
      <c r="C27" s="9">
        <v>12</v>
      </c>
      <c r="D27" s="10">
        <f>1800+600+600</f>
        <v>3000</v>
      </c>
      <c r="E27" s="10"/>
      <c r="F27" s="10">
        <f>D27*F5</f>
        <v>450</v>
      </c>
      <c r="G27" s="10">
        <f t="shared" si="0"/>
        <v>22.5</v>
      </c>
      <c r="H27" s="10" t="s">
        <v>18</v>
      </c>
      <c r="I27" s="10">
        <f>G27/6</f>
        <v>3.75</v>
      </c>
      <c r="J27" s="11"/>
      <c r="K27" s="10">
        <f t="shared" si="1"/>
        <v>750</v>
      </c>
      <c r="L27" s="10">
        <f t="shared" si="2"/>
        <v>37.5</v>
      </c>
      <c r="M27" s="10" t="s">
        <v>18</v>
      </c>
      <c r="N27" s="10">
        <f>L27/6</f>
        <v>6.25</v>
      </c>
      <c r="O27" s="10"/>
      <c r="P27" s="11"/>
      <c r="Q27" s="10">
        <f t="shared" si="3"/>
        <v>900</v>
      </c>
      <c r="R27" s="10">
        <f t="shared" si="4"/>
        <v>45</v>
      </c>
      <c r="S27" s="10" t="s">
        <v>18</v>
      </c>
      <c r="T27" s="10">
        <f>R27/6</f>
        <v>7.5</v>
      </c>
      <c r="U27" s="11"/>
      <c r="V27" s="10">
        <f t="shared" si="5"/>
        <v>900</v>
      </c>
      <c r="W27" s="10">
        <f t="shared" si="6"/>
        <v>45</v>
      </c>
      <c r="X27" s="10" t="s">
        <v>18</v>
      </c>
      <c r="Y27" s="10">
        <f>W27/6</f>
        <v>7.5</v>
      </c>
    </row>
    <row r="28" spans="2:25" x14ac:dyDescent="0.3">
      <c r="B28" s="9"/>
      <c r="C28" s="9"/>
      <c r="D28" s="10"/>
      <c r="E28" s="10"/>
      <c r="F28" s="10"/>
      <c r="G28" s="10"/>
      <c r="H28" s="10" t="s">
        <v>19</v>
      </c>
      <c r="I28" s="10">
        <f>G27/3</f>
        <v>7.5</v>
      </c>
      <c r="J28" s="11"/>
      <c r="K28" s="10"/>
      <c r="L28" s="10"/>
      <c r="M28" s="10" t="s">
        <v>19</v>
      </c>
      <c r="N28" s="10">
        <f>L27/3</f>
        <v>12.5</v>
      </c>
      <c r="O28" s="10"/>
      <c r="P28" s="11"/>
      <c r="Q28" s="10"/>
      <c r="R28" s="10"/>
      <c r="S28" s="10" t="s">
        <v>19</v>
      </c>
      <c r="T28" s="10">
        <f>R27/3</f>
        <v>15</v>
      </c>
      <c r="U28" s="11"/>
      <c r="V28" s="10"/>
      <c r="W28" s="10"/>
      <c r="X28" s="10" t="s">
        <v>19</v>
      </c>
      <c r="Y28" s="10">
        <f>W27/3</f>
        <v>15</v>
      </c>
    </row>
    <row r="29" spans="2:25" s="18" customFormat="1" x14ac:dyDescent="0.3">
      <c r="B29" s="15"/>
      <c r="C29" s="15"/>
      <c r="D29" s="16"/>
      <c r="E29" s="16"/>
      <c r="F29" s="16"/>
      <c r="G29" s="16"/>
      <c r="H29" s="16" t="s">
        <v>20</v>
      </c>
      <c r="I29" s="16">
        <v>1</v>
      </c>
      <c r="J29" s="17"/>
      <c r="K29" s="16"/>
      <c r="L29" s="16"/>
      <c r="M29" s="16" t="s">
        <v>20</v>
      </c>
      <c r="N29" s="16">
        <v>1</v>
      </c>
      <c r="O29" s="16"/>
      <c r="P29" s="17"/>
      <c r="Q29" s="16"/>
      <c r="R29" s="16"/>
      <c r="S29" s="16" t="s">
        <v>20</v>
      </c>
      <c r="T29" s="16">
        <v>1</v>
      </c>
      <c r="U29" s="17"/>
      <c r="V29" s="16"/>
      <c r="W29" s="16"/>
      <c r="X29" s="16" t="s">
        <v>20</v>
      </c>
      <c r="Y29" s="16">
        <v>1</v>
      </c>
    </row>
    <row r="30" spans="2:25" s="18" customFormat="1" x14ac:dyDescent="0.3">
      <c r="B30" s="15"/>
      <c r="C30" s="15"/>
      <c r="D30" s="16"/>
      <c r="E30" s="16"/>
      <c r="F30" s="16"/>
      <c r="G30" s="16"/>
      <c r="H30" s="16" t="s">
        <v>0</v>
      </c>
      <c r="I30" s="16">
        <v>1</v>
      </c>
      <c r="J30" s="17"/>
      <c r="K30" s="16"/>
      <c r="L30" s="16"/>
      <c r="M30" s="16" t="s">
        <v>0</v>
      </c>
      <c r="N30" s="16">
        <v>1</v>
      </c>
      <c r="O30" s="16"/>
      <c r="P30" s="17"/>
      <c r="Q30" s="16"/>
      <c r="R30" s="16"/>
      <c r="S30" s="16" t="s">
        <v>0</v>
      </c>
      <c r="T30" s="16">
        <v>1</v>
      </c>
      <c r="U30" s="17"/>
      <c r="V30" s="16"/>
      <c r="W30" s="16"/>
      <c r="X30" s="16" t="s">
        <v>0</v>
      </c>
      <c r="Y30" s="16">
        <v>1</v>
      </c>
    </row>
    <row r="31" spans="2:25" s="18" customFormat="1" x14ac:dyDescent="0.3">
      <c r="B31" s="15"/>
      <c r="C31" s="15"/>
      <c r="D31" s="16"/>
      <c r="E31" s="16"/>
      <c r="F31" s="16"/>
      <c r="G31" s="16"/>
      <c r="H31" s="16" t="s">
        <v>18</v>
      </c>
      <c r="I31" s="16">
        <f>I25+I27</f>
        <v>7.1999999999999993</v>
      </c>
      <c r="J31" s="17"/>
      <c r="K31" s="16"/>
      <c r="L31" s="16"/>
      <c r="M31" s="16" t="s">
        <v>18</v>
      </c>
      <c r="N31" s="16">
        <f>N25+N27</f>
        <v>12</v>
      </c>
      <c r="O31" s="16"/>
      <c r="P31" s="17"/>
      <c r="Q31" s="16"/>
      <c r="R31" s="16"/>
      <c r="S31" s="16" t="s">
        <v>18</v>
      </c>
      <c r="T31" s="16">
        <f>T25+T27</f>
        <v>14.399999999999999</v>
      </c>
      <c r="U31" s="17"/>
      <c r="V31" s="16"/>
      <c r="W31" s="16"/>
      <c r="X31" s="16" t="s">
        <v>18</v>
      </c>
      <c r="Y31" s="16">
        <f>Y25+Y27</f>
        <v>14.399999999999999</v>
      </c>
    </row>
    <row r="32" spans="2:25" s="18" customFormat="1" x14ac:dyDescent="0.3">
      <c r="B32" s="15"/>
      <c r="C32" s="15"/>
      <c r="D32" s="16"/>
      <c r="E32" s="16"/>
      <c r="F32" s="16"/>
      <c r="G32" s="16"/>
      <c r="H32" s="16" t="s">
        <v>19</v>
      </c>
      <c r="I32" s="16">
        <f>I26+I28</f>
        <v>14.399999999999999</v>
      </c>
      <c r="J32" s="17"/>
      <c r="K32" s="16"/>
      <c r="L32" s="16"/>
      <c r="M32" s="16" t="s">
        <v>19</v>
      </c>
      <c r="N32" s="16">
        <f>N26+N28</f>
        <v>24</v>
      </c>
      <c r="O32" s="16"/>
      <c r="P32" s="17"/>
      <c r="Q32" s="16"/>
      <c r="R32" s="16"/>
      <c r="S32" s="16" t="s">
        <v>19</v>
      </c>
      <c r="T32" s="16">
        <f>T26+T28</f>
        <v>28.799999999999997</v>
      </c>
      <c r="U32" s="17"/>
      <c r="V32" s="16"/>
      <c r="W32" s="16"/>
      <c r="X32" s="16" t="s">
        <v>19</v>
      </c>
      <c r="Y32" s="16">
        <f>Y26+Y28</f>
        <v>28.799999999999997</v>
      </c>
    </row>
    <row r="33" spans="2:25" x14ac:dyDescent="0.3">
      <c r="B33" s="72">
        <v>4</v>
      </c>
      <c r="C33" s="12">
        <v>4</v>
      </c>
      <c r="D33" s="13">
        <f>636+232+232</f>
        <v>1100</v>
      </c>
      <c r="E33" s="13"/>
      <c r="F33" s="13">
        <f>D33*F5</f>
        <v>165</v>
      </c>
      <c r="G33" s="13">
        <f t="shared" si="0"/>
        <v>8.25</v>
      </c>
      <c r="H33" s="13" t="s">
        <v>18</v>
      </c>
      <c r="I33" s="13">
        <f>G33/6</f>
        <v>1.375</v>
      </c>
      <c r="J33" s="14"/>
      <c r="K33" s="13">
        <f t="shared" si="1"/>
        <v>275</v>
      </c>
      <c r="L33" s="13">
        <f t="shared" si="2"/>
        <v>13.75</v>
      </c>
      <c r="M33" s="13" t="s">
        <v>18</v>
      </c>
      <c r="N33" s="13">
        <f>L33/6</f>
        <v>2.2916666666666665</v>
      </c>
      <c r="O33" s="13"/>
      <c r="P33" s="14"/>
      <c r="Q33" s="13">
        <f t="shared" si="3"/>
        <v>330</v>
      </c>
      <c r="R33" s="13">
        <f t="shared" si="4"/>
        <v>16.5</v>
      </c>
      <c r="S33" s="13" t="s">
        <v>18</v>
      </c>
      <c r="T33" s="13">
        <f>R33/6</f>
        <v>2.75</v>
      </c>
      <c r="U33" s="14"/>
      <c r="V33" s="13">
        <f t="shared" si="5"/>
        <v>330</v>
      </c>
      <c r="W33" s="13">
        <f t="shared" si="6"/>
        <v>16.5</v>
      </c>
      <c r="X33" s="13" t="s">
        <v>18</v>
      </c>
      <c r="Y33" s="13">
        <f>W33/6</f>
        <v>2.75</v>
      </c>
    </row>
    <row r="34" spans="2:25" x14ac:dyDescent="0.3">
      <c r="B34" s="72"/>
      <c r="C34" s="12"/>
      <c r="D34" s="13"/>
      <c r="E34" s="13"/>
      <c r="F34" s="13"/>
      <c r="G34" s="13"/>
      <c r="H34" s="13" t="s">
        <v>19</v>
      </c>
      <c r="I34" s="13">
        <f>G33/3</f>
        <v>2.75</v>
      </c>
      <c r="J34" s="14"/>
      <c r="K34" s="13"/>
      <c r="L34" s="13"/>
      <c r="M34" s="13" t="s">
        <v>19</v>
      </c>
      <c r="N34" s="13">
        <f>L33/3</f>
        <v>4.583333333333333</v>
      </c>
      <c r="O34" s="13"/>
      <c r="P34" s="14"/>
      <c r="Q34" s="13"/>
      <c r="R34" s="13"/>
      <c r="S34" s="13" t="s">
        <v>19</v>
      </c>
      <c r="T34" s="13">
        <f>R33/3</f>
        <v>5.5</v>
      </c>
      <c r="U34" s="14"/>
      <c r="V34" s="13"/>
      <c r="W34" s="13"/>
      <c r="X34" s="13" t="s">
        <v>19</v>
      </c>
      <c r="Y34" s="13">
        <f>W33/3</f>
        <v>5.5</v>
      </c>
    </row>
    <row r="35" spans="2:25" x14ac:dyDescent="0.3">
      <c r="B35" s="72"/>
      <c r="C35" s="12">
        <v>8</v>
      </c>
      <c r="D35" s="13">
        <f>992+324+324</f>
        <v>1640</v>
      </c>
      <c r="E35" s="13"/>
      <c r="F35" s="13">
        <f>D35*F5</f>
        <v>246</v>
      </c>
      <c r="G35" s="13">
        <f t="shared" si="0"/>
        <v>12.3</v>
      </c>
      <c r="H35" s="13" t="s">
        <v>18</v>
      </c>
      <c r="I35" s="13">
        <f>G35/6</f>
        <v>2.0500000000000003</v>
      </c>
      <c r="J35" s="14"/>
      <c r="K35" s="13">
        <f t="shared" si="1"/>
        <v>410</v>
      </c>
      <c r="L35" s="13">
        <f t="shared" si="2"/>
        <v>20.5</v>
      </c>
      <c r="M35" s="13" t="s">
        <v>18</v>
      </c>
      <c r="N35" s="13">
        <f>L35/6</f>
        <v>3.4166666666666665</v>
      </c>
      <c r="O35" s="13"/>
      <c r="P35" s="14"/>
      <c r="Q35" s="13">
        <f t="shared" si="3"/>
        <v>492</v>
      </c>
      <c r="R35" s="13">
        <f t="shared" si="4"/>
        <v>24.6</v>
      </c>
      <c r="S35" s="13" t="s">
        <v>18</v>
      </c>
      <c r="T35" s="13">
        <f>R35/6</f>
        <v>4.1000000000000005</v>
      </c>
      <c r="U35" s="14"/>
      <c r="V35" s="13">
        <f t="shared" si="5"/>
        <v>492</v>
      </c>
      <c r="W35" s="13">
        <f t="shared" si="6"/>
        <v>24.6</v>
      </c>
      <c r="X35" s="13" t="s">
        <v>18</v>
      </c>
      <c r="Y35" s="13">
        <f>W35/6</f>
        <v>4.1000000000000005</v>
      </c>
    </row>
    <row r="36" spans="2:25" x14ac:dyDescent="0.3">
      <c r="B36" s="72"/>
      <c r="C36" s="12"/>
      <c r="D36" s="13"/>
      <c r="E36" s="13"/>
      <c r="F36" s="13"/>
      <c r="G36" s="13"/>
      <c r="H36" s="13" t="s">
        <v>19</v>
      </c>
      <c r="I36" s="13">
        <f>G35/3</f>
        <v>4.1000000000000005</v>
      </c>
      <c r="J36" s="14"/>
      <c r="K36" s="13"/>
      <c r="L36" s="13"/>
      <c r="M36" s="13" t="s">
        <v>19</v>
      </c>
      <c r="N36" s="13">
        <f>L35/3</f>
        <v>6.833333333333333</v>
      </c>
      <c r="O36" s="13"/>
      <c r="P36" s="14"/>
      <c r="Q36" s="13"/>
      <c r="R36" s="13"/>
      <c r="S36" s="13" t="s">
        <v>19</v>
      </c>
      <c r="T36" s="13">
        <f>R35/3</f>
        <v>8.2000000000000011</v>
      </c>
      <c r="U36" s="14"/>
      <c r="V36" s="13"/>
      <c r="W36" s="13"/>
      <c r="X36" s="13" t="s">
        <v>19</v>
      </c>
      <c r="Y36" s="13">
        <f>W35/3</f>
        <v>8.2000000000000011</v>
      </c>
    </row>
    <row r="37" spans="2:25" x14ac:dyDescent="0.3">
      <c r="B37" s="72"/>
      <c r="C37" s="12">
        <v>9</v>
      </c>
      <c r="D37" s="13">
        <f>297+237+422+164</f>
        <v>1120</v>
      </c>
      <c r="E37" s="13"/>
      <c r="F37" s="13">
        <f>D37*F5</f>
        <v>168</v>
      </c>
      <c r="G37" s="13">
        <f t="shared" si="0"/>
        <v>8.4</v>
      </c>
      <c r="H37" s="13" t="s">
        <v>18</v>
      </c>
      <c r="I37" s="13">
        <f>G37/6</f>
        <v>1.4000000000000001</v>
      </c>
      <c r="J37" s="14"/>
      <c r="K37" s="13">
        <f t="shared" si="1"/>
        <v>280</v>
      </c>
      <c r="L37" s="13">
        <f t="shared" si="2"/>
        <v>14</v>
      </c>
      <c r="M37" s="13" t="s">
        <v>18</v>
      </c>
      <c r="N37" s="13">
        <f>L37/6</f>
        <v>2.3333333333333335</v>
      </c>
      <c r="O37" s="13"/>
      <c r="P37" s="14"/>
      <c r="Q37" s="13">
        <f t="shared" si="3"/>
        <v>336</v>
      </c>
      <c r="R37" s="13">
        <f t="shared" si="4"/>
        <v>16.8</v>
      </c>
      <c r="S37" s="13" t="s">
        <v>18</v>
      </c>
      <c r="T37" s="13">
        <f>R37/6</f>
        <v>2.8000000000000003</v>
      </c>
      <c r="U37" s="14"/>
      <c r="V37" s="13">
        <f t="shared" si="5"/>
        <v>336</v>
      </c>
      <c r="W37" s="13">
        <f t="shared" si="6"/>
        <v>16.8</v>
      </c>
      <c r="X37" s="13" t="s">
        <v>18</v>
      </c>
      <c r="Y37" s="13">
        <f>W37/6</f>
        <v>2.8000000000000003</v>
      </c>
    </row>
    <row r="38" spans="2:25" x14ac:dyDescent="0.3">
      <c r="B38" s="72"/>
      <c r="C38" s="12"/>
      <c r="D38" s="13"/>
      <c r="E38" s="13"/>
      <c r="F38" s="13"/>
      <c r="G38" s="13"/>
      <c r="H38" s="13" t="s">
        <v>19</v>
      </c>
      <c r="I38" s="13">
        <f>G37/3</f>
        <v>2.8000000000000003</v>
      </c>
      <c r="J38" s="14"/>
      <c r="K38" s="13"/>
      <c r="L38" s="13"/>
      <c r="M38" s="13" t="s">
        <v>19</v>
      </c>
      <c r="N38" s="13">
        <f>L37/3</f>
        <v>4.666666666666667</v>
      </c>
      <c r="O38" s="13"/>
      <c r="P38" s="14"/>
      <c r="Q38" s="13"/>
      <c r="R38" s="13"/>
      <c r="S38" s="13" t="s">
        <v>19</v>
      </c>
      <c r="T38" s="13">
        <f>R37/3</f>
        <v>5.6000000000000005</v>
      </c>
      <c r="U38" s="14"/>
      <c r="V38" s="13"/>
      <c r="W38" s="13"/>
      <c r="X38" s="13" t="s">
        <v>19</v>
      </c>
      <c r="Y38" s="13">
        <f>W37/3</f>
        <v>5.6000000000000005</v>
      </c>
    </row>
    <row r="39" spans="2:25" x14ac:dyDescent="0.3">
      <c r="B39" s="72"/>
      <c r="C39" s="12">
        <v>11</v>
      </c>
      <c r="D39" s="13">
        <f>732+244+244</f>
        <v>1220</v>
      </c>
      <c r="E39" s="13"/>
      <c r="F39" s="13">
        <f>D39*F5</f>
        <v>183</v>
      </c>
      <c r="G39" s="13">
        <f t="shared" si="0"/>
        <v>9.15</v>
      </c>
      <c r="H39" s="13" t="s">
        <v>18</v>
      </c>
      <c r="I39" s="13">
        <f>G39/6</f>
        <v>1.5250000000000001</v>
      </c>
      <c r="J39" s="14"/>
      <c r="K39" s="13">
        <f t="shared" si="1"/>
        <v>305</v>
      </c>
      <c r="L39" s="13">
        <f t="shared" si="2"/>
        <v>15.25</v>
      </c>
      <c r="M39" s="13" t="s">
        <v>18</v>
      </c>
      <c r="N39" s="13">
        <f>L39/6</f>
        <v>2.5416666666666665</v>
      </c>
      <c r="O39" s="13"/>
      <c r="P39" s="14"/>
      <c r="Q39" s="13">
        <f t="shared" si="3"/>
        <v>366</v>
      </c>
      <c r="R39" s="13">
        <f t="shared" si="4"/>
        <v>18.3</v>
      </c>
      <c r="S39" s="13" t="s">
        <v>18</v>
      </c>
      <c r="T39" s="13">
        <f>R39/6</f>
        <v>3.0500000000000003</v>
      </c>
      <c r="U39" s="14"/>
      <c r="V39" s="13">
        <f t="shared" si="5"/>
        <v>366</v>
      </c>
      <c r="W39" s="13">
        <f t="shared" si="6"/>
        <v>18.3</v>
      </c>
      <c r="X39" s="13" t="s">
        <v>18</v>
      </c>
      <c r="Y39" s="13">
        <f>W39/6</f>
        <v>3.0500000000000003</v>
      </c>
    </row>
    <row r="40" spans="2:25" x14ac:dyDescent="0.3">
      <c r="B40" s="12"/>
      <c r="C40" s="12"/>
      <c r="D40" s="13"/>
      <c r="E40" s="13"/>
      <c r="F40" s="13"/>
      <c r="G40" s="13"/>
      <c r="H40" s="13" t="s">
        <v>19</v>
      </c>
      <c r="I40" s="13">
        <f>G39/3</f>
        <v>3.0500000000000003</v>
      </c>
      <c r="J40" s="14"/>
      <c r="K40" s="13"/>
      <c r="L40" s="13"/>
      <c r="M40" s="13" t="s">
        <v>19</v>
      </c>
      <c r="N40" s="13">
        <f>L39/3</f>
        <v>5.083333333333333</v>
      </c>
      <c r="O40" s="13"/>
      <c r="P40" s="14"/>
      <c r="Q40" s="13"/>
      <c r="R40" s="13"/>
      <c r="S40" s="13" t="s">
        <v>19</v>
      </c>
      <c r="T40" s="13">
        <f>R39/3</f>
        <v>6.1000000000000005</v>
      </c>
      <c r="U40" s="14"/>
      <c r="V40" s="13"/>
      <c r="W40" s="13"/>
      <c r="X40" s="13" t="s">
        <v>19</v>
      </c>
      <c r="Y40" s="13">
        <f>W39/3</f>
        <v>6.1000000000000005</v>
      </c>
    </row>
    <row r="41" spans="2:25" s="18" customFormat="1" x14ac:dyDescent="0.3">
      <c r="B41" s="15"/>
      <c r="C41" s="15"/>
      <c r="D41" s="16"/>
      <c r="E41" s="16"/>
      <c r="F41" s="16"/>
      <c r="G41" s="16"/>
      <c r="H41" s="16" t="s">
        <v>20</v>
      </c>
      <c r="I41" s="16">
        <v>1</v>
      </c>
      <c r="J41" s="17"/>
      <c r="K41" s="16"/>
      <c r="L41" s="16"/>
      <c r="M41" s="16" t="s">
        <v>20</v>
      </c>
      <c r="N41" s="16">
        <v>1</v>
      </c>
      <c r="O41" s="16"/>
      <c r="P41" s="17"/>
      <c r="Q41" s="16"/>
      <c r="R41" s="16"/>
      <c r="S41" s="16" t="s">
        <v>20</v>
      </c>
      <c r="T41" s="16">
        <v>1</v>
      </c>
      <c r="U41" s="17"/>
      <c r="V41" s="16"/>
      <c r="W41" s="16"/>
      <c r="X41" s="16" t="s">
        <v>20</v>
      </c>
      <c r="Y41" s="16">
        <v>1</v>
      </c>
    </row>
    <row r="42" spans="2:25" s="18" customFormat="1" x14ac:dyDescent="0.3">
      <c r="B42" s="15"/>
      <c r="C42" s="15"/>
      <c r="D42" s="16"/>
      <c r="E42" s="16"/>
      <c r="F42" s="16"/>
      <c r="G42" s="16"/>
      <c r="H42" s="16" t="s">
        <v>0</v>
      </c>
      <c r="I42" s="16">
        <v>1</v>
      </c>
      <c r="J42" s="17"/>
      <c r="K42" s="16"/>
      <c r="L42" s="16"/>
      <c r="M42" s="16" t="s">
        <v>0</v>
      </c>
      <c r="N42" s="16">
        <v>1</v>
      </c>
      <c r="O42" s="16"/>
      <c r="P42" s="17"/>
      <c r="Q42" s="16"/>
      <c r="R42" s="16"/>
      <c r="S42" s="16" t="s">
        <v>0</v>
      </c>
      <c r="T42" s="16">
        <v>1</v>
      </c>
      <c r="U42" s="17"/>
      <c r="V42" s="16"/>
      <c r="W42" s="16"/>
      <c r="X42" s="16" t="s">
        <v>0</v>
      </c>
      <c r="Y42" s="16">
        <v>1</v>
      </c>
    </row>
    <row r="43" spans="2:25" s="18" customFormat="1" x14ac:dyDescent="0.3">
      <c r="B43" s="15"/>
      <c r="C43" s="15"/>
      <c r="D43" s="16"/>
      <c r="E43" s="16"/>
      <c r="F43" s="16"/>
      <c r="G43" s="16"/>
      <c r="H43" s="16" t="s">
        <v>18</v>
      </c>
      <c r="I43" s="16">
        <f>I33+I35+I37+I39</f>
        <v>6.3500000000000005</v>
      </c>
      <c r="J43" s="17"/>
      <c r="K43" s="16"/>
      <c r="L43" s="16"/>
      <c r="M43" s="16" t="s">
        <v>18</v>
      </c>
      <c r="N43" s="16">
        <f>N33+N35+N37+N39</f>
        <v>10.583333333333332</v>
      </c>
      <c r="O43" s="16"/>
      <c r="P43" s="17"/>
      <c r="Q43" s="16"/>
      <c r="R43" s="16"/>
      <c r="S43" s="16" t="s">
        <v>18</v>
      </c>
      <c r="T43" s="16">
        <f>T33+T35+T37+T39</f>
        <v>12.700000000000001</v>
      </c>
      <c r="U43" s="17"/>
      <c r="V43" s="16"/>
      <c r="W43" s="16"/>
      <c r="X43" s="16" t="s">
        <v>18</v>
      </c>
      <c r="Y43" s="16">
        <f>Y33+Y35+Y37+Y39</f>
        <v>12.700000000000001</v>
      </c>
    </row>
    <row r="44" spans="2:25" s="18" customFormat="1" x14ac:dyDescent="0.3">
      <c r="B44" s="15"/>
      <c r="C44" s="15"/>
      <c r="D44" s="16"/>
      <c r="E44" s="16"/>
      <c r="F44" s="16"/>
      <c r="G44" s="16"/>
      <c r="H44" s="16" t="s">
        <v>19</v>
      </c>
      <c r="I44" s="16">
        <f>I34+I36+I38+I40</f>
        <v>12.700000000000001</v>
      </c>
      <c r="J44" s="17"/>
      <c r="K44" s="16"/>
      <c r="L44" s="16"/>
      <c r="M44" s="16" t="s">
        <v>19</v>
      </c>
      <c r="N44" s="16">
        <f>N34+N36+N38+N40</f>
        <v>21.166666666666664</v>
      </c>
      <c r="O44" s="16"/>
      <c r="P44" s="17"/>
      <c r="Q44" s="16"/>
      <c r="R44" s="16"/>
      <c r="S44" s="16" t="s">
        <v>19</v>
      </c>
      <c r="T44" s="16">
        <f>T34+T36+T38+T40</f>
        <v>25.400000000000002</v>
      </c>
      <c r="U44" s="17"/>
      <c r="V44" s="16"/>
      <c r="W44" s="16"/>
      <c r="X44" s="16" t="s">
        <v>19</v>
      </c>
      <c r="Y44" s="16">
        <f>Y34+Y36+Y38+Y40</f>
        <v>25.400000000000002</v>
      </c>
    </row>
    <row r="45" spans="2:25" x14ac:dyDescent="0.3">
      <c r="B45" s="2"/>
      <c r="C45" s="2"/>
      <c r="D45" s="2"/>
      <c r="E45" s="2"/>
    </row>
    <row r="46" spans="2:25" x14ac:dyDescent="0.3">
      <c r="D46" s="6">
        <f>SUM(D6:D39)</f>
        <v>22430</v>
      </c>
      <c r="E46" s="2"/>
    </row>
  </sheetData>
  <mergeCells count="13">
    <mergeCell ref="P3:Q3"/>
    <mergeCell ref="U3:V3"/>
    <mergeCell ref="E2:V2"/>
    <mergeCell ref="H5:I5"/>
    <mergeCell ref="X5:Y5"/>
    <mergeCell ref="S5:T5"/>
    <mergeCell ref="M5:N5"/>
    <mergeCell ref="J3:K3"/>
    <mergeCell ref="B6:B8"/>
    <mergeCell ref="B15:B19"/>
    <mergeCell ref="B25:B27"/>
    <mergeCell ref="B33:B39"/>
    <mergeCell ref="E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Cronograma FF</vt:lpstr>
      <vt:lpstr>ETEC</vt:lpstr>
      <vt:lpstr>Calc. Fatores</vt:lpstr>
      <vt:lpstr>QUANT. uh </vt:lpstr>
      <vt:lpstr>'Cronograma FF'!Area_de_impressao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Junior</dc:creator>
  <cp:lastModifiedBy>Junior Junior</cp:lastModifiedBy>
  <cp:lastPrinted>2025-07-16T14:14:01Z</cp:lastPrinted>
  <dcterms:created xsi:type="dcterms:W3CDTF">2022-06-20T13:33:06Z</dcterms:created>
  <dcterms:modified xsi:type="dcterms:W3CDTF">2025-10-28T16:40:43Z</dcterms:modified>
</cp:coreProperties>
</file>